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tabRatio="567" activeTab="0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план'!$A$1:$T$211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<sst xmlns="http://schemas.openxmlformats.org/spreadsheetml/2006/main" count="1670" uniqueCount="396">
  <si>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</si>
  <si>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</si>
  <si>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</si>
  <si>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</si>
  <si>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</si>
  <si>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</si>
  <si>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</si>
  <si>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</si>
  <si>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</si>
  <si>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</si>
  <si>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</si>
  <si>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</si>
  <si>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</si>
  <si>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</si>
  <si>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</si>
  <si>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</si>
  <si>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</si>
  <si>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</si>
  <si>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</si>
  <si>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</si>
  <si>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</si>
  <si>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</si>
  <si>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</si>
  <si>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</si>
  <si>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</si>
  <si>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</si>
  <si>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</si>
  <si>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</si>
  <si>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</si>
  <si>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</si>
  <si>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</si>
  <si>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</si>
  <si>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</si>
  <si>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</si>
  <si>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</si>
  <si>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</si>
  <si>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</si>
  <si>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</si>
  <si>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</si>
  <si>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</si>
  <si>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</si>
  <si>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</si>
  <si>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</si>
  <si>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</si>
  <si>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</si>
  <si>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</si>
  <si>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</si>
  <si>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</si>
  <si>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</si>
  <si>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</si>
  <si>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</si>
  <si>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</si>
  <si>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</si>
  <si>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</si>
  <si>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</si>
  <si>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</si>
  <si>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</si>
  <si>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</si>
  <si>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</si>
  <si>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</si>
  <si>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</si>
  <si>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</si>
  <si>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</si>
  <si>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</si>
  <si>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</si>
  <si>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</si>
  <si>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</si>
  <si>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</si>
  <si>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</si>
  <si>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</si>
  <si>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</si>
  <si>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</si>
  <si>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</si>
  <si>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</si>
  <si>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</si>
  <si>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</si>
  <si>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</si>
  <si>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</si>
  <si>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</si>
  <si>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</si>
  <si>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</si>
  <si>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</si>
  <si>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</si>
  <si>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</si>
  <si>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</si>
  <si>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</si>
  <si>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</si>
  <si>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</si>
  <si>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</si>
  <si>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</si>
  <si>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</si>
  <si>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</si>
  <si>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</si>
  <si>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</si>
  <si>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</si>
  <si>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</si>
  <si>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</si>
  <si>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</si>
  <si>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</si>
  <si>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</si>
  <si>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</si>
  <si>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</si>
  <si>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</si>
  <si>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</si>
  <si>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</si>
  <si>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</si>
  <si>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</si>
  <si>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</si>
  <si>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</si>
  <si>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</si>
  <si>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</si>
  <si>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</si>
  <si>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</si>
  <si>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</si>
  <si>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</si>
  <si>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</si>
  <si>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</si>
  <si>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</si>
  <si>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</si>
  <si>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</si>
  <si>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</si>
  <si>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</si>
  <si>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</si>
  <si>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</si>
  <si>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</si>
  <si>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</si>
  <si>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</si>
  <si>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</si>
  <si>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</si>
  <si>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</si>
  <si>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</si>
  <si>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</si>
  <si>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</si>
  <si>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</si>
  <si>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</si>
  <si>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</si>
  <si>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</si>
  <si>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</si>
  <si>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</si>
  <si>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</si>
  <si>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</si>
  <si>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</si>
  <si>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</si>
  <si>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</si>
  <si>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</si>
  <si>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</si>
  <si>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</si>
  <si>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</si>
  <si>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</si>
  <si>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</si>
  <si>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</si>
  <si>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</si>
  <si>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</si>
  <si>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</si>
  <si>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</si>
  <si>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</si>
  <si>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</si>
  <si>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</si>
  <si>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</si>
  <si>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</si>
  <si>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</si>
  <si>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</si>
  <si>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</si>
  <si>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</si>
  <si>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</si>
  <si>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</si>
  <si>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</si>
  <si>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</si>
  <si>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</si>
  <si>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</si>
  <si>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</si>
  <si>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</si>
  <si>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</si>
  <si>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</si>
  <si>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</si>
  <si>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</si>
  <si>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</si>
  <si>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</si>
  <si>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</si>
  <si>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</si>
  <si>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</si>
  <si>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</si>
  <si>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</si>
  <si>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</si>
  <si>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</si>
  <si>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</si>
  <si>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</si>
  <si>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</si>
  <si>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</si>
  <si>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</si>
  <si>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</si>
  <si>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</si>
  <si>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</si>
  <si>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</si>
  <si>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</si>
  <si>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</si>
  <si>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</si>
  <si>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</si>
  <si>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</si>
  <si>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</si>
  <si>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</si>
  <si>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</si>
  <si>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</si>
  <si>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</si>
  <si>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</si>
  <si>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</si>
  <si>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</si>
  <si>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</si>
  <si>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</si>
  <si>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</si>
  <si>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</si>
  <si>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</si>
  <si>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</si>
  <si>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</si>
  <si>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</si>
  <si>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</si>
  <si>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</si>
  <si>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</si>
  <si>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</si>
  <si>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</si>
  <si>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</si>
  <si>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</si>
  <si>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</si>
  <si>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</si>
  <si>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</si>
  <si>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</si>
  <si>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</si>
  <si>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</si>
  <si>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</si>
  <si>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</si>
  <si>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</si>
  <si>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</si>
  <si>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</si>
  <si>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</si>
  <si>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</si>
  <si>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</si>
  <si>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</si>
  <si>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</si>
  <si>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</si>
  <si>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>Кваліфікація: бакалавр з системного аналізу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</si>
  <si>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</si>
  <si>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</si>
  <si>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</si>
  <si>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</si>
  <si>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</si>
  <si>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</si>
  <si>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</si>
  <si>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</si>
  <si>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</si>
  <si>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</si>
  <si>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</si>
  <si>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</si>
  <si>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</si>
  <si>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</si>
  <si>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</si>
  <si>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</si>
  <si>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</si>
  <si>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</si>
  <si>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</si>
  <si>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</si>
  <si>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</si>
  <si>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</si>
  <si>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</si>
  <si>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</si>
  <si>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</si>
  <si>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</si>
  <si>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</si>
  <si>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</si>
  <si>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</si>
  <si>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</si>
  <si>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</si>
  <si>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</si>
  <si>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</si>
  <si>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</si>
  <si>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</si>
  <si>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</si>
  <si>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</si>
  <si>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</si>
  <si>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</si>
  <si>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</si>
  <si>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</si>
  <si>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</si>
  <si>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</si>
  <si>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</si>
  <si>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</si>
  <si>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</si>
  <si>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</si>
  <si>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</si>
  <si>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</si>
  <si>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</si>
  <si>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</si>
  <si>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</si>
  <si>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</si>
  <si>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</si>
  <si>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</si>
  <si>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</si>
  <si>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</si>
  <si>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</si>
  <si>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</si>
  <si>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</si>
  <si>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</si>
  <si>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</si>
  <si>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</si>
  <si>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</si>
  <si>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</si>
  <si>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</si>
  <si>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</si>
  <si>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</si>
  <si>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</si>
  <si>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</si>
  <si>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</si>
  <si>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</si>
  <si>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</si>
  <si>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</si>
  <si>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</si>
  <si>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</si>
  <si>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</si>
  <si>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</si>
  <si>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</si>
  <si>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</si>
  <si>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</si>
  <si>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</si>
  <si>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</si>
  <si>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1.2.13</t>
  </si>
  <si>
    <t>1.2.14</t>
  </si>
  <si>
    <t>1.2.16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</si>
  <si>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</si>
  <si>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</si>
  <si>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</si>
  <si>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1.1.10</t>
  </si>
  <si>
    <t>1.1.11</t>
  </si>
  <si>
    <t>1.1.12</t>
  </si>
  <si>
    <t>1.1.13</t>
  </si>
  <si>
    <t>1.1.15</t>
  </si>
  <si>
    <t>1.1.16</t>
  </si>
  <si>
    <t>1.1.17</t>
  </si>
  <si>
    <t>2.1.  Цикл загальної підготовки</t>
  </si>
  <si>
    <t>2.1.1</t>
  </si>
  <si>
    <t>Дисципліна вільного вибору (3 семестр)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</si>
  <si>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</si>
  <si>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</si>
  <si>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</si>
  <si>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</si>
  <si>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</si>
  <si>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</si>
  <si>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</si>
  <si>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</si>
  <si>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</si>
  <si>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Цільова індивідуальна підготовка</t>
  </si>
  <si>
    <t>2.2.2</t>
  </si>
  <si>
    <t xml:space="preserve">Web-технології та web-дизайн </t>
  </si>
  <si>
    <t>Нейромережні технології</t>
  </si>
  <si>
    <t>2.2.3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</si>
  <si>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</si>
  <si>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</si>
  <si>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</si>
  <si>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</si>
  <si>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</si>
  <si>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</si>
  <si>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</si>
  <si>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46/10</t>
  </si>
  <si>
    <t>32/12</t>
  </si>
  <si>
    <t>44/12</t>
  </si>
  <si>
    <t>40/0</t>
  </si>
  <si>
    <t>20/8</t>
  </si>
  <si>
    <t>40/8</t>
  </si>
  <si>
    <t>24/0</t>
  </si>
  <si>
    <t>А</t>
  </si>
  <si>
    <t>І . ГРАФІК ОСВІТНЬОГО ПРОЦЕСУ</t>
  </si>
  <si>
    <t>1.1.9</t>
  </si>
  <si>
    <t>Вступ до освітнього процесу</t>
  </si>
  <si>
    <t>38/2</t>
  </si>
  <si>
    <t>50/2</t>
  </si>
  <si>
    <t>цикл 1.4</t>
  </si>
  <si>
    <t>цикл 1.1</t>
  </si>
  <si>
    <t>цикл 1.2</t>
  </si>
  <si>
    <t>цикл 1.3
+1.4</t>
  </si>
  <si>
    <t>цикл 2.1</t>
  </si>
  <si>
    <t>цикл 2.2</t>
  </si>
  <si>
    <t>вступ не біл учтен</t>
  </si>
  <si>
    <t>Позначення: Н – настановна сесія; С – екзаменаційна сесія; К – канікули; Д– виконання кваліфікаційної роботи; А – атестація</t>
  </si>
  <si>
    <t>Атест.</t>
  </si>
  <si>
    <t>V. План навчального процесу на 2024/2025 навчальний рік (заочна форма)</t>
  </si>
  <si>
    <t>Дисципліни вільного вибору (5 семестр)</t>
  </si>
  <si>
    <t>Дисципліни вільного вибору (6а семестр)</t>
  </si>
  <si>
    <t>Проєктування інформаційних систем</t>
  </si>
  <si>
    <t>Дисципліни вільного вибору (3 семестр)</t>
  </si>
  <si>
    <t>Випадкові процеси</t>
  </si>
  <si>
    <t>Економіка та бізнес</t>
  </si>
  <si>
    <t>Рівняння математичної фізики</t>
  </si>
  <si>
    <t>Програмування мобільних пристроїв</t>
  </si>
  <si>
    <t>Операційні системи</t>
  </si>
  <si>
    <t>О.Ю. Мельников</t>
  </si>
  <si>
    <t>В.Б. Гітіс</t>
  </si>
  <si>
    <t>протокол № 9</t>
  </si>
  <si>
    <t>"   25   " квітня 2024 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</si>
</sst>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9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34" borderId="2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34" borderId="4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justify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justify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34" borderId="38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/>
    </xf>
    <xf numFmtId="0" fontId="4" fillId="34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 applyProtection="1">
      <alignment horizontal="center" vertical="center"/>
      <protection/>
    </xf>
    <xf numFmtId="188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86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49" fontId="4" fillId="33" borderId="36" xfId="0" applyNumberFormat="1" applyFont="1" applyFill="1" applyBorder="1" applyAlignment="1" applyProtection="1">
      <alignment horizontal="center" vertical="center" wrapText="1"/>
      <protection/>
    </xf>
    <xf numFmtId="185" fontId="4" fillId="33" borderId="36" xfId="0" applyNumberFormat="1" applyFont="1" applyFill="1" applyBorder="1" applyAlignment="1" applyProtection="1">
      <alignment horizontal="center" vertical="center"/>
      <protection/>
    </xf>
    <xf numFmtId="185" fontId="19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49" fontId="4" fillId="33" borderId="4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justify" wrapText="1"/>
    </xf>
    <xf numFmtId="184" fontId="18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187" fontId="18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>
      <alignment horizontal="center" vertical="center" wrapText="1"/>
    </xf>
    <xf numFmtId="187" fontId="18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center" vertical="center" wrapText="1"/>
    </xf>
    <xf numFmtId="184" fontId="6" fillId="33" borderId="18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justify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justify"/>
    </xf>
    <xf numFmtId="0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justify" wrapText="1"/>
    </xf>
    <xf numFmtId="0" fontId="38" fillId="33" borderId="12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justify"/>
    </xf>
    <xf numFmtId="0" fontId="18" fillId="33" borderId="11" xfId="0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39" fillId="33" borderId="35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6" fontId="38" fillId="33" borderId="15" xfId="0" applyNumberFormat="1" applyFont="1" applyFill="1" applyBorder="1" applyAlignment="1">
      <alignment horizontal="center" vertical="center" wrapText="1"/>
    </xf>
    <xf numFmtId="49" fontId="38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justify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38" fillId="3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justify" wrapText="1"/>
    </xf>
    <xf numFmtId="0" fontId="38" fillId="33" borderId="10" xfId="0" applyFont="1" applyFill="1" applyBorder="1" applyAlignment="1">
      <alignment horizontal="center" vertical="justify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38" fillId="33" borderId="2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4" fontId="6" fillId="33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/>
    </xf>
    <xf numFmtId="49" fontId="39" fillId="33" borderId="13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justify"/>
    </xf>
    <xf numFmtId="49" fontId="4" fillId="33" borderId="42" xfId="0" applyNumberFormat="1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0" fontId="38" fillId="33" borderId="14" xfId="0" applyNumberFormat="1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vertical="justify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49" fontId="39" fillId="33" borderId="44" xfId="0" applyNumberFormat="1" applyFont="1" applyFill="1" applyBorder="1" applyAlignment="1">
      <alignment horizontal="center" vertical="center" wrapText="1"/>
    </xf>
    <xf numFmtId="49" fontId="23" fillId="33" borderId="44" xfId="0" applyNumberFormat="1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right" vertical="center" wrapText="1"/>
    </xf>
    <xf numFmtId="0" fontId="40" fillId="33" borderId="3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84" fontId="9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29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187" fontId="6" fillId="0" borderId="55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44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38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25" xfId="57" applyNumberFormat="1" applyFont="1" applyFill="1" applyBorder="1" applyAlignment="1" applyProtection="1">
      <alignment horizontal="center" vertical="center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185" fontId="44" fillId="0" borderId="21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65" xfId="57" applyNumberFormat="1" applyFont="1" applyFill="1" applyBorder="1" applyAlignment="1">
      <alignment vertical="center" wrapText="1"/>
      <protection/>
    </xf>
    <xf numFmtId="0" fontId="4" fillId="0" borderId="66" xfId="57" applyNumberFormat="1" applyFont="1" applyFill="1" applyBorder="1" applyAlignment="1" applyProtection="1">
      <alignment horizontal="center" vertical="center"/>
      <protection/>
    </xf>
    <xf numFmtId="187" fontId="6" fillId="0" borderId="65" xfId="57" applyNumberFormat="1" applyFont="1" applyFill="1" applyBorder="1" applyAlignment="1" applyProtection="1">
      <alignment horizontal="center" vertical="center"/>
      <protection/>
    </xf>
    <xf numFmtId="188" fontId="6" fillId="0" borderId="65" xfId="57" applyNumberFormat="1" applyFont="1" applyFill="1" applyBorder="1" applyAlignment="1" applyProtection="1">
      <alignment horizontal="center" vertical="center"/>
      <protection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vertical="justify" wrapText="1"/>
    </xf>
    <xf numFmtId="0" fontId="4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4" fillId="0" borderId="71" xfId="57" applyNumberFormat="1" applyFont="1" applyFill="1" applyBorder="1" applyAlignment="1">
      <alignment vertical="center" wrapText="1"/>
      <protection/>
    </xf>
    <xf numFmtId="0" fontId="4" fillId="0" borderId="72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45" xfId="57" applyNumberFormat="1" applyFont="1" applyFill="1" applyBorder="1" applyAlignment="1" applyProtection="1">
      <alignment horizontal="center" vertical="center"/>
      <protection/>
    </xf>
    <xf numFmtId="187" fontId="4" fillId="0" borderId="71" xfId="57" applyNumberFormat="1" applyFont="1" applyFill="1" applyBorder="1" applyAlignment="1" applyProtection="1">
      <alignment horizontal="center" vertical="center"/>
      <protection/>
    </xf>
    <xf numFmtId="188" fontId="4" fillId="0" borderId="71" xfId="57" applyNumberFormat="1" applyFont="1" applyFill="1" applyBorder="1" applyAlignment="1" applyProtection="1">
      <alignment horizontal="center" vertical="center"/>
      <protection/>
    </xf>
    <xf numFmtId="186" fontId="4" fillId="0" borderId="72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45" xfId="57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12" xfId="57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90" fontId="45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vertical="center"/>
      <protection/>
    </xf>
    <xf numFmtId="185" fontId="4" fillId="0" borderId="53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vertical="center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16" fontId="2" fillId="0" borderId="0" xfId="0" applyNumberFormat="1" applyFont="1" applyFill="1" applyAlignment="1">
      <alignment/>
    </xf>
    <xf numFmtId="185" fontId="2" fillId="0" borderId="10" xfId="57" applyNumberFormat="1" applyFont="1" applyFill="1" applyBorder="1" applyAlignment="1" applyProtection="1">
      <alignment vertical="center" wrapText="1"/>
      <protection/>
    </xf>
    <xf numFmtId="185" fontId="2" fillId="0" borderId="10" xfId="57" applyNumberFormat="1" applyFont="1" applyFill="1" applyBorder="1" applyAlignment="1" applyProtection="1">
      <alignment vertical="center"/>
      <protection/>
    </xf>
    <xf numFmtId="185" fontId="2" fillId="0" borderId="0" xfId="57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7" fontId="2" fillId="0" borderId="0" xfId="0" applyNumberFormat="1" applyFont="1" applyFill="1" applyAlignment="1">
      <alignment horizontal="center" vertical="center"/>
    </xf>
    <xf numFmtId="49" fontId="19" fillId="0" borderId="10" xfId="57" applyNumberFormat="1" applyFont="1" applyFill="1" applyBorder="1" applyAlignment="1">
      <alignment vertical="center" wrapText="1"/>
      <protection/>
    </xf>
    <xf numFmtId="184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justify" wrapText="1"/>
    </xf>
    <xf numFmtId="187" fontId="6" fillId="0" borderId="73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Fill="1" applyBorder="1" applyAlignment="1">
      <alignment horizontal="center" vertical="center" wrapText="1"/>
    </xf>
    <xf numFmtId="185" fontId="4" fillId="0" borderId="0" xfId="57" applyNumberFormat="1" applyFont="1" applyFill="1" applyBorder="1" applyAlignment="1" applyProtection="1">
      <alignment vertical="center"/>
      <protection/>
    </xf>
    <xf numFmtId="0" fontId="27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41" fillId="0" borderId="0" xfId="0" applyFont="1" applyBorder="1" applyAlignment="1">
      <alignment horizontal="center"/>
    </xf>
    <xf numFmtId="0" fontId="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31" fillId="0" borderId="0" xfId="56" applyFont="1" applyAlignment="1">
      <alignment vertical="top" wrapText="1"/>
      <protection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" fillId="0" borderId="0" xfId="53" applyFont="1" applyAlignment="1">
      <alignment horizontal="left" vertical="center" wrapText="1"/>
      <protection/>
    </xf>
    <xf numFmtId="0" fontId="27" fillId="0" borderId="0" xfId="56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27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27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2" fillId="0" borderId="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27" fillId="0" borderId="0" xfId="56" applyFont="1" applyAlignment="1">
      <alignment/>
      <protection/>
    </xf>
    <xf numFmtId="0" fontId="43" fillId="0" borderId="0" xfId="0" applyFont="1" applyAlignment="1">
      <alignment/>
    </xf>
    <xf numFmtId="0" fontId="4" fillId="0" borderId="10" xfId="56" applyFont="1" applyBorder="1" applyAlignment="1">
      <alignment horizontal="center" vertical="center"/>
      <protection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0" fillId="0" borderId="0" xfId="56" applyFont="1" applyBorder="1" applyAlignment="1">
      <alignment horizontal="center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4" fillId="0" borderId="10" xfId="56" applyFont="1" applyBorder="1" applyAlignment="1">
      <alignment horizontal="center" vertical="center" textRotation="90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0" fillId="0" borderId="10" xfId="56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15" fillId="0" borderId="39" xfId="58" applyFont="1" applyFill="1" applyBorder="1" applyAlignment="1">
      <alignment wrapText="1"/>
      <protection/>
    </xf>
    <xf numFmtId="0" fontId="15" fillId="0" borderId="80" xfId="58" applyFont="1" applyFill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15" fillId="0" borderId="56" xfId="58" applyFont="1" applyFill="1" applyBorder="1" applyAlignment="1">
      <alignment wrapText="1"/>
      <protection/>
    </xf>
    <xf numFmtId="0" fontId="15" fillId="0" borderId="15" xfId="58" applyFont="1" applyFill="1" applyBorder="1" applyAlignment="1">
      <alignment wrapText="1"/>
      <protection/>
    </xf>
    <xf numFmtId="0" fontId="15" fillId="0" borderId="38" xfId="58" applyFont="1" applyFill="1" applyBorder="1" applyAlignment="1">
      <alignment wrapText="1"/>
      <protection/>
    </xf>
    <xf numFmtId="0" fontId="15" fillId="0" borderId="64" xfId="58" applyFont="1" applyFill="1" applyBorder="1" applyAlignment="1">
      <alignment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82" xfId="0" applyFont="1" applyFill="1" applyBorder="1" applyAlignment="1">
      <alignment horizontal="right" vertic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8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49" fontId="4" fillId="0" borderId="84" xfId="57" applyNumberFormat="1" applyFont="1" applyFill="1" applyBorder="1" applyAlignment="1" applyProtection="1">
      <alignment horizontal="center" vertical="center"/>
      <protection/>
    </xf>
    <xf numFmtId="49" fontId="4" fillId="0" borderId="85" xfId="57" applyNumberFormat="1" applyFont="1" applyFill="1" applyBorder="1" applyAlignment="1" applyProtection="1">
      <alignment horizontal="center" vertical="center"/>
      <protection/>
    </xf>
    <xf numFmtId="49" fontId="4" fillId="0" borderId="71" xfId="57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86" xfId="0" applyFont="1" applyFill="1" applyBorder="1" applyAlignment="1">
      <alignment horizontal="right" vertical="center" wrapText="1"/>
    </xf>
    <xf numFmtId="0" fontId="5" fillId="0" borderId="87" xfId="0" applyFont="1" applyFill="1" applyBorder="1" applyAlignment="1">
      <alignment horizontal="right" vertical="center" wrapText="1"/>
    </xf>
    <xf numFmtId="0" fontId="6" fillId="0" borderId="88" xfId="0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Fill="1" applyBorder="1" applyAlignment="1" applyProtection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190" fontId="6" fillId="0" borderId="93" xfId="0" applyNumberFormat="1" applyFont="1" applyFill="1" applyBorder="1" applyAlignment="1" applyProtection="1">
      <alignment horizontal="center" vertical="center"/>
      <protection/>
    </xf>
    <xf numFmtId="190" fontId="6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6" fillId="0" borderId="74" xfId="0" applyNumberFormat="1" applyFont="1" applyFill="1" applyBorder="1" applyAlignment="1" applyProtection="1">
      <alignment horizontal="center" vertical="center" wrapText="1"/>
      <protection/>
    </xf>
    <xf numFmtId="192" fontId="6" fillId="0" borderId="97" xfId="0" applyNumberFormat="1" applyFont="1" applyFill="1" applyBorder="1" applyAlignment="1" applyProtection="1">
      <alignment horizontal="center" vertical="center" wrapText="1"/>
      <protection/>
    </xf>
    <xf numFmtId="192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textRotation="90"/>
      <protection/>
    </xf>
    <xf numFmtId="0" fontId="4" fillId="33" borderId="12" xfId="0" applyNumberFormat="1" applyFont="1" applyFill="1" applyBorder="1" applyAlignment="1" applyProtection="1">
      <alignment horizontal="center" vertical="center" textRotation="90"/>
      <protection/>
    </xf>
    <xf numFmtId="185" fontId="4" fillId="33" borderId="10" xfId="0" applyNumberFormat="1" applyFont="1" applyFill="1" applyBorder="1" applyAlignment="1" applyProtection="1">
      <alignment horizontal="center" vertical="center" wrapText="1"/>
      <protection/>
    </xf>
    <xf numFmtId="185" fontId="4" fillId="33" borderId="12" xfId="0" applyNumberFormat="1" applyFont="1" applyFill="1" applyBorder="1" applyAlignment="1" applyProtection="1">
      <alignment horizontal="center" vertical="center" wrapText="1"/>
      <protection/>
    </xf>
    <xf numFmtId="185" fontId="4" fillId="33" borderId="16" xfId="0" applyNumberFormat="1" applyFont="1" applyFill="1" applyBorder="1" applyAlignment="1" applyProtection="1">
      <alignment horizontal="center" vertical="center" wrapText="1"/>
      <protection/>
    </xf>
    <xf numFmtId="185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185" fontId="4" fillId="33" borderId="19" xfId="0" applyNumberFormat="1" applyFont="1" applyFill="1" applyBorder="1" applyAlignment="1" applyProtection="1">
      <alignment horizontal="center" vertical="center" wrapText="1"/>
      <protection/>
    </xf>
    <xf numFmtId="18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85" fontId="4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53" xfId="0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33" borderId="10" xfId="0" applyNumberFormat="1" applyFont="1" applyFill="1" applyBorder="1" applyAlignment="1" applyProtection="1">
      <alignment horizontal="center" vertical="center"/>
      <protection/>
    </xf>
    <xf numFmtId="185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right" vertical="center" wrapText="1"/>
    </xf>
    <xf numFmtId="0" fontId="5" fillId="33" borderId="87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85" fontId="19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55" xfId="0" applyFont="1" applyFill="1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right" vertical="center" wrapText="1"/>
    </xf>
    <xf numFmtId="0" fontId="5" fillId="33" borderId="56" xfId="0" applyFont="1" applyFill="1" applyBorder="1" applyAlignment="1">
      <alignment horizontal="right" vertical="center" wrapText="1"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5" fillId="33" borderId="81" xfId="0" applyFont="1" applyFill="1" applyBorder="1" applyAlignment="1">
      <alignment horizontal="right" vertical="center" wrapText="1"/>
    </xf>
    <xf numFmtId="0" fontId="5" fillId="33" borderId="82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center" vertical="center" textRotation="90" wrapText="1"/>
    </xf>
    <xf numFmtId="0" fontId="0" fillId="33" borderId="55" xfId="0" applyFill="1" applyBorder="1" applyAlignment="1">
      <alignment horizontal="center" vertical="center" textRotation="90" wrapText="1"/>
    </xf>
    <xf numFmtId="49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5" xfId="0" applyFont="1" applyFill="1" applyBorder="1" applyAlignment="1">
      <alignment horizontal="right" vertical="center" wrapText="1"/>
    </xf>
    <xf numFmtId="0" fontId="5" fillId="33" borderId="38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wrapText="1"/>
    </xf>
    <xf numFmtId="0" fontId="5" fillId="33" borderId="32" xfId="0" applyFont="1" applyFill="1" applyBorder="1" applyAlignment="1">
      <alignment horizontal="right"/>
    </xf>
    <xf numFmtId="0" fontId="5" fillId="33" borderId="53" xfId="0" applyFont="1" applyFill="1" applyBorder="1" applyAlignment="1">
      <alignment horizontal="right"/>
    </xf>
    <xf numFmtId="0" fontId="8" fillId="33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33" borderId="14" xfId="0" applyNumberFormat="1" applyFont="1" applyFill="1" applyBorder="1" applyAlignment="1">
      <alignment horizontal="right" vertical="center"/>
    </xf>
    <xf numFmtId="49" fontId="5" fillId="33" borderId="32" xfId="0" applyNumberFormat="1" applyFont="1" applyFill="1" applyBorder="1" applyAlignment="1">
      <alignment horizontal="right" vertical="center"/>
    </xf>
    <xf numFmtId="18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0" fontId="5" fillId="33" borderId="98" xfId="0" applyFont="1" applyFill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right" vertical="center" wrapText="1"/>
    </xf>
    <xf numFmtId="0" fontId="37" fillId="33" borderId="32" xfId="0" applyFont="1" applyFill="1" applyBorder="1" applyAlignment="1">
      <alignment horizontal="right" vertical="center" wrapText="1"/>
    </xf>
    <xf numFmtId="0" fontId="37" fillId="33" borderId="83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/>
    </xf>
    <xf numFmtId="0" fontId="40" fillId="33" borderId="95" xfId="0" applyFont="1" applyFill="1" applyBorder="1" applyAlignment="1">
      <alignment horizontal="center" vertical="center" wrapText="1"/>
    </xf>
    <xf numFmtId="0" fontId="40" fillId="33" borderId="100" xfId="0" applyFont="1" applyFill="1" applyBorder="1" applyAlignment="1">
      <alignment horizontal="center" vertical="center" wrapText="1"/>
    </xf>
    <xf numFmtId="0" fontId="40" fillId="33" borderId="96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184" fontId="5" fillId="33" borderId="39" xfId="0" applyNumberFormat="1" applyFont="1" applyFill="1" applyBorder="1" applyAlignment="1">
      <alignment horizontal="right" wrapText="1"/>
    </xf>
    <xf numFmtId="184" fontId="22" fillId="33" borderId="39" xfId="0" applyNumberFormat="1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wrapText="1"/>
    </xf>
    <xf numFmtId="184" fontId="22" fillId="33" borderId="10" xfId="0" applyNumberFormat="1" applyFont="1" applyFill="1" applyBorder="1" applyAlignment="1">
      <alignment horizontal="center" wrapText="1"/>
    </xf>
    <xf numFmtId="0" fontId="3" fillId="33" borderId="38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184" fontId="3" fillId="33" borderId="10" xfId="0" applyNumberFormat="1" applyFont="1" applyFill="1" applyBorder="1" applyAlignment="1">
      <alignment horizontal="center" wrapText="1"/>
    </xf>
    <xf numFmtId="184" fontId="16" fillId="33" borderId="1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0" fontId="16" fillId="0" borderId="38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0" fontId="5" fillId="0" borderId="83" xfId="0" applyFont="1" applyFill="1" applyBorder="1" applyAlignment="1">
      <alignment horizontal="right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0" fillId="0" borderId="3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Обычный_Т_т_ТМ_бакалавр_2013_201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tabSelected="1" view="pageBreakPreview" zoomScale="55" zoomScaleNormal="50" zoomScaleSheetLayoutView="55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50" t="s">
        <v>70</v>
      </c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648" t="s">
        <v>229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648" t="s">
        <v>230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51" t="s">
        <v>23</v>
      </c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46" t="s">
        <v>239</v>
      </c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</row>
    <row r="5" spans="2:54" ht="29.25" customHeight="1">
      <c r="B5" s="648" t="s">
        <v>394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647"/>
      <c r="AP5" s="647"/>
      <c r="AQ5" s="647"/>
      <c r="AR5" s="647"/>
      <c r="AS5" s="647"/>
      <c r="AT5" s="647"/>
      <c r="AU5" s="647"/>
      <c r="AV5" s="647"/>
      <c r="AW5" s="647"/>
      <c r="AX5" s="647"/>
      <c r="AY5" s="647"/>
      <c r="AZ5" s="647"/>
      <c r="BA5" s="647"/>
      <c r="BB5" s="647"/>
    </row>
    <row r="6" spans="2:54" ht="27.75">
      <c r="B6" s="654" t="s">
        <v>395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646" t="s">
        <v>288</v>
      </c>
      <c r="AP6" s="653"/>
      <c r="AQ6" s="653"/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664" t="s">
        <v>240</v>
      </c>
      <c r="AP7" s="653"/>
      <c r="AQ7" s="653"/>
      <c r="AR7" s="653"/>
      <c r="AS7" s="653"/>
      <c r="AT7" s="653"/>
      <c r="AU7" s="653"/>
      <c r="AV7" s="653"/>
      <c r="AW7" s="653"/>
      <c r="AX7" s="653"/>
      <c r="AY7" s="653"/>
      <c r="AZ7" s="653"/>
      <c r="BA7" s="653"/>
      <c r="BB7" s="653"/>
    </row>
    <row r="8" spans="2:54" ht="23.25" customHeight="1">
      <c r="B8" s="648" t="s">
        <v>195</v>
      </c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653"/>
      <c r="AP8" s="653"/>
      <c r="AQ8" s="653"/>
      <c r="AR8" s="653"/>
      <c r="AS8" s="653"/>
      <c r="AT8" s="653"/>
      <c r="AU8" s="653"/>
      <c r="AV8" s="653"/>
      <c r="AW8" s="653"/>
      <c r="AX8" s="653"/>
      <c r="AY8" s="653"/>
      <c r="AZ8" s="653"/>
      <c r="BA8" s="653"/>
      <c r="BB8" s="653"/>
    </row>
    <row r="9" spans="2:54" ht="32.25" customHeight="1">
      <c r="B9" s="648" t="s">
        <v>231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665"/>
      <c r="AP9" s="665"/>
      <c r="AQ9" s="665"/>
      <c r="AR9" s="665"/>
      <c r="AS9" s="665"/>
      <c r="AT9" s="665"/>
      <c r="AU9" s="665"/>
      <c r="AV9" s="665"/>
      <c r="AW9" s="665"/>
      <c r="AX9" s="665"/>
      <c r="AY9" s="665"/>
      <c r="AZ9" s="665"/>
      <c r="BA9" s="665"/>
      <c r="BB9" s="665"/>
    </row>
    <row r="10" spans="2:56" ht="36" customHeight="1"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59" t="s">
        <v>196</v>
      </c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0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57" t="s">
        <v>203</v>
      </c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  <c r="BC11" s="656"/>
      <c r="BD11" s="656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70" t="s">
        <v>204</v>
      </c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  <c r="AA12" s="658"/>
      <c r="AB12" s="658"/>
      <c r="AC12" s="658"/>
      <c r="AD12" s="658"/>
      <c r="AE12" s="658"/>
      <c r="AF12" s="658"/>
      <c r="AG12" s="658"/>
      <c r="AH12" s="658"/>
      <c r="AI12" s="658"/>
      <c r="AJ12" s="658"/>
      <c r="AK12" s="658"/>
      <c r="AL12" s="658"/>
      <c r="AM12" s="658"/>
      <c r="AN12" s="658"/>
      <c r="AO12" s="656"/>
      <c r="AP12" s="656"/>
      <c r="AQ12" s="656"/>
      <c r="AR12" s="656"/>
      <c r="AS12" s="656"/>
      <c r="AT12" s="656"/>
      <c r="AU12" s="656"/>
      <c r="AV12" s="656"/>
      <c r="AW12" s="656"/>
      <c r="AX12" s="656"/>
      <c r="AY12" s="656"/>
      <c r="AZ12" s="656"/>
      <c r="BA12" s="656"/>
      <c r="BB12" s="656"/>
      <c r="BC12" s="656"/>
      <c r="BD12" s="656"/>
    </row>
    <row r="13" spans="15:56" s="142" customFormat="1" ht="31.5" customHeight="1">
      <c r="O13" s="657" t="s">
        <v>205</v>
      </c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136"/>
      <c r="AJ13" s="136"/>
      <c r="AK13" s="136"/>
      <c r="AL13" s="136"/>
      <c r="AM13" s="139"/>
      <c r="AN13" s="139"/>
      <c r="AO13" s="656"/>
      <c r="AP13" s="656"/>
      <c r="AQ13" s="656"/>
      <c r="AR13" s="656"/>
      <c r="AS13" s="656"/>
      <c r="AT13" s="656"/>
      <c r="AU13" s="656"/>
      <c r="AV13" s="656"/>
      <c r="AW13" s="656"/>
      <c r="AX13" s="656"/>
      <c r="AY13" s="656"/>
      <c r="AZ13" s="656"/>
      <c r="BA13" s="656"/>
      <c r="BB13" s="656"/>
      <c r="BC13" s="656"/>
      <c r="BD13" s="656"/>
    </row>
    <row r="14" spans="15:56" s="142" customFormat="1" ht="27" customHeight="1">
      <c r="O14" s="667" t="s">
        <v>289</v>
      </c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</row>
    <row r="15" spans="15:54" s="142" customFormat="1" ht="23.25" customHeight="1">
      <c r="O15" s="691" t="s">
        <v>290</v>
      </c>
      <c r="P15" s="692"/>
      <c r="Q15" s="692"/>
      <c r="R15" s="692"/>
      <c r="S15" s="692"/>
      <c r="T15" s="692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75"/>
      <c r="AP15" s="675"/>
      <c r="AQ15" s="675"/>
      <c r="AR15" s="675"/>
      <c r="AS15" s="675"/>
      <c r="AT15" s="675"/>
      <c r="AU15" s="675"/>
      <c r="AV15" s="675"/>
      <c r="AW15" s="675"/>
      <c r="AX15" s="675"/>
      <c r="AY15" s="675"/>
      <c r="AZ15" s="675"/>
      <c r="BA15" s="675"/>
      <c r="BB15" s="675"/>
    </row>
    <row r="16" spans="15:54" s="142" customFormat="1" ht="23.25" customHeight="1">
      <c r="O16" s="694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675"/>
      <c r="BB16" s="675"/>
    </row>
    <row r="17" spans="15:54" s="142" customFormat="1" ht="20.25" customHeight="1">
      <c r="O17" s="689"/>
      <c r="P17" s="690"/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</row>
    <row r="18" spans="17:54" s="142" customFormat="1" ht="28.5" customHeight="1">
      <c r="Q18" s="697"/>
      <c r="R18" s="698"/>
      <c r="S18" s="698"/>
      <c r="T18" s="698"/>
      <c r="U18" s="698"/>
      <c r="V18" s="698"/>
      <c r="W18" s="698"/>
      <c r="X18" s="698"/>
      <c r="Y18" s="698"/>
      <c r="Z18" s="698"/>
      <c r="AA18" s="698"/>
      <c r="AB18" s="698"/>
      <c r="AC18" s="698"/>
      <c r="AD18" s="698"/>
      <c r="AE18" s="698"/>
      <c r="AF18" s="698"/>
      <c r="AG18" s="698"/>
      <c r="AH18" s="698"/>
      <c r="AI18" s="698"/>
      <c r="AJ18" s="698"/>
      <c r="AK18" s="698"/>
      <c r="AL18" s="698"/>
      <c r="AM18" s="698"/>
      <c r="AN18" s="698"/>
      <c r="AO18" s="668"/>
      <c r="AP18" s="669"/>
      <c r="AQ18" s="669"/>
      <c r="AR18" s="669"/>
      <c r="AS18" s="669"/>
      <c r="AT18" s="669"/>
      <c r="AU18" s="669"/>
      <c r="AV18" s="669"/>
      <c r="AW18" s="669"/>
      <c r="AX18" s="669"/>
      <c r="AY18" s="669"/>
      <c r="AZ18" s="669"/>
      <c r="BA18" s="669"/>
      <c r="BB18" s="669"/>
    </row>
    <row r="19" spans="41:54" s="142" customFormat="1" ht="25.5" customHeight="1"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69"/>
      <c r="AZ19" s="669"/>
      <c r="BA19" s="669"/>
      <c r="BB19" s="669"/>
    </row>
    <row r="20" spans="2:54" s="142" customFormat="1" ht="21" customHeight="1">
      <c r="B20" s="696" t="s">
        <v>368</v>
      </c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699" t="s">
        <v>19</v>
      </c>
      <c r="C22" s="693" t="s">
        <v>7</v>
      </c>
      <c r="D22" s="693"/>
      <c r="E22" s="693"/>
      <c r="F22" s="693"/>
      <c r="G22" s="693" t="s">
        <v>8</v>
      </c>
      <c r="H22" s="693"/>
      <c r="I22" s="693"/>
      <c r="J22" s="693"/>
      <c r="K22" s="671" t="s">
        <v>9</v>
      </c>
      <c r="L22" s="672"/>
      <c r="M22" s="672"/>
      <c r="N22" s="672"/>
      <c r="O22" s="671" t="s">
        <v>10</v>
      </c>
      <c r="P22" s="672"/>
      <c r="Q22" s="672"/>
      <c r="R22" s="672"/>
      <c r="S22" s="672"/>
      <c r="T22" s="671" t="s">
        <v>11</v>
      </c>
      <c r="U22" s="671"/>
      <c r="V22" s="671"/>
      <c r="W22" s="671"/>
      <c r="X22" s="672"/>
      <c r="Y22" s="671" t="s">
        <v>12</v>
      </c>
      <c r="Z22" s="672"/>
      <c r="AA22" s="672"/>
      <c r="AB22" s="672"/>
      <c r="AC22" s="693" t="s">
        <v>13</v>
      </c>
      <c r="AD22" s="693"/>
      <c r="AE22" s="693"/>
      <c r="AF22" s="693"/>
      <c r="AG22" s="693" t="s">
        <v>14</v>
      </c>
      <c r="AH22" s="693"/>
      <c r="AI22" s="693"/>
      <c r="AJ22" s="693"/>
      <c r="AK22" s="671" t="s">
        <v>15</v>
      </c>
      <c r="AL22" s="671"/>
      <c r="AM22" s="671"/>
      <c r="AN22" s="671"/>
      <c r="AO22" s="672"/>
      <c r="AP22" s="671" t="s">
        <v>16</v>
      </c>
      <c r="AQ22" s="672"/>
      <c r="AR22" s="672"/>
      <c r="AS22" s="672"/>
      <c r="AT22" s="671" t="s">
        <v>17</v>
      </c>
      <c r="AU22" s="671"/>
      <c r="AV22" s="671"/>
      <c r="AW22" s="671"/>
      <c r="AX22" s="672"/>
      <c r="AY22" s="671" t="s">
        <v>18</v>
      </c>
      <c r="AZ22" s="672"/>
      <c r="BA22" s="672"/>
      <c r="BB22" s="672"/>
    </row>
    <row r="23" spans="2:54" s="144" customFormat="1" ht="20.25" customHeight="1">
      <c r="B23" s="699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197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197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197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198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367</v>
      </c>
      <c r="AS26" s="145" t="s">
        <v>367</v>
      </c>
      <c r="AT26" s="183" t="s">
        <v>199</v>
      </c>
      <c r="AU26" s="183" t="s">
        <v>199</v>
      </c>
      <c r="AV26" s="183" t="s">
        <v>199</v>
      </c>
      <c r="AW26" s="183" t="s">
        <v>199</v>
      </c>
      <c r="AX26" s="183" t="s">
        <v>199</v>
      </c>
      <c r="AY26" s="183" t="s">
        <v>199</v>
      </c>
      <c r="AZ26" s="183" t="s">
        <v>199</v>
      </c>
      <c r="BA26" s="183" t="s">
        <v>199</v>
      </c>
      <c r="BB26" s="183" t="s">
        <v>199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200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661" t="s">
        <v>380</v>
      </c>
      <c r="C28" s="661"/>
      <c r="D28" s="661"/>
      <c r="E28" s="661"/>
      <c r="F28" s="661"/>
      <c r="G28" s="661"/>
      <c r="H28" s="661"/>
      <c r="I28" s="661"/>
      <c r="J28" s="661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662"/>
      <c r="AK28" s="662"/>
      <c r="AL28" s="662"/>
      <c r="AM28" s="662"/>
      <c r="AN28" s="662"/>
      <c r="AO28" s="662"/>
      <c r="AP28" s="662"/>
      <c r="AQ28" s="662"/>
      <c r="AR28" s="662"/>
      <c r="AS28" s="662"/>
      <c r="AT28" s="662"/>
      <c r="AU28" s="662"/>
      <c r="AV28" s="662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319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701" t="s">
        <v>19</v>
      </c>
      <c r="C32" s="700"/>
      <c r="D32" s="728" t="s">
        <v>20</v>
      </c>
      <c r="E32" s="700"/>
      <c r="F32" s="700"/>
      <c r="G32" s="700"/>
      <c r="H32" s="716" t="s">
        <v>242</v>
      </c>
      <c r="I32" s="717"/>
      <c r="J32" s="717"/>
      <c r="K32" s="718" t="s">
        <v>241</v>
      </c>
      <c r="L32" s="700"/>
      <c r="M32" s="700"/>
      <c r="N32" s="700"/>
      <c r="O32" s="718" t="s">
        <v>201</v>
      </c>
      <c r="P32" s="700"/>
      <c r="Q32" s="700"/>
      <c r="R32" s="719" t="s">
        <v>381</v>
      </c>
      <c r="S32" s="720"/>
      <c r="T32" s="721"/>
      <c r="U32" s="718" t="s">
        <v>21</v>
      </c>
      <c r="V32" s="700"/>
      <c r="W32" s="700"/>
      <c r="X32" s="718" t="s">
        <v>202</v>
      </c>
      <c r="Y32" s="700"/>
      <c r="Z32" s="700"/>
      <c r="AA32" s="153"/>
      <c r="AB32" s="171"/>
      <c r="AC32" s="703" t="s">
        <v>317</v>
      </c>
      <c r="AD32" s="704"/>
      <c r="AE32" s="704"/>
      <c r="AF32" s="704"/>
      <c r="AG32" s="704"/>
      <c r="AH32" s="705"/>
      <c r="AI32" s="706"/>
      <c r="AJ32" s="729" t="s">
        <v>318</v>
      </c>
      <c r="AK32" s="705"/>
      <c r="AL32" s="705"/>
      <c r="AM32" s="705"/>
      <c r="AN32" s="705"/>
      <c r="AO32" s="706"/>
      <c r="AP32" s="732" t="s">
        <v>238</v>
      </c>
      <c r="AQ32" s="732"/>
      <c r="AR32" s="732"/>
      <c r="AS32" s="732"/>
      <c r="AT32" s="732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700"/>
      <c r="C33" s="700"/>
      <c r="D33" s="700"/>
      <c r="E33" s="700"/>
      <c r="F33" s="700"/>
      <c r="G33" s="700"/>
      <c r="H33" s="717"/>
      <c r="I33" s="717"/>
      <c r="J33" s="717"/>
      <c r="K33" s="700"/>
      <c r="L33" s="700"/>
      <c r="M33" s="700"/>
      <c r="N33" s="700"/>
      <c r="O33" s="700"/>
      <c r="P33" s="700"/>
      <c r="Q33" s="700"/>
      <c r="R33" s="722"/>
      <c r="S33" s="723"/>
      <c r="T33" s="724"/>
      <c r="U33" s="700"/>
      <c r="V33" s="700"/>
      <c r="W33" s="700"/>
      <c r="X33" s="700"/>
      <c r="Y33" s="700"/>
      <c r="Z33" s="700"/>
      <c r="AA33" s="153"/>
      <c r="AB33" s="171"/>
      <c r="AC33" s="707"/>
      <c r="AD33" s="708"/>
      <c r="AE33" s="708"/>
      <c r="AF33" s="708"/>
      <c r="AG33" s="708"/>
      <c r="AH33" s="709"/>
      <c r="AI33" s="710"/>
      <c r="AJ33" s="730"/>
      <c r="AK33" s="709"/>
      <c r="AL33" s="709"/>
      <c r="AM33" s="731"/>
      <c r="AN33" s="731"/>
      <c r="AO33" s="710"/>
      <c r="AP33" s="732"/>
      <c r="AQ33" s="732"/>
      <c r="AR33" s="732"/>
      <c r="AS33" s="732"/>
      <c r="AT33" s="732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700"/>
      <c r="C34" s="700"/>
      <c r="D34" s="700"/>
      <c r="E34" s="700"/>
      <c r="F34" s="700"/>
      <c r="G34" s="700"/>
      <c r="H34" s="717"/>
      <c r="I34" s="717"/>
      <c r="J34" s="717"/>
      <c r="K34" s="700"/>
      <c r="L34" s="700"/>
      <c r="M34" s="700"/>
      <c r="N34" s="700"/>
      <c r="O34" s="700"/>
      <c r="P34" s="700"/>
      <c r="Q34" s="700"/>
      <c r="R34" s="725"/>
      <c r="S34" s="726"/>
      <c r="T34" s="727"/>
      <c r="U34" s="700"/>
      <c r="V34" s="700"/>
      <c r="W34" s="700"/>
      <c r="X34" s="700"/>
      <c r="Y34" s="700"/>
      <c r="Z34" s="700"/>
      <c r="AA34" s="153"/>
      <c r="AB34" s="171"/>
      <c r="AC34" s="711"/>
      <c r="AD34" s="712"/>
      <c r="AE34" s="712"/>
      <c r="AF34" s="712"/>
      <c r="AG34" s="712"/>
      <c r="AH34" s="712"/>
      <c r="AI34" s="713"/>
      <c r="AJ34" s="711"/>
      <c r="AK34" s="712"/>
      <c r="AL34" s="712"/>
      <c r="AM34" s="712"/>
      <c r="AN34" s="712"/>
      <c r="AO34" s="713"/>
      <c r="AP34" s="732"/>
      <c r="AQ34" s="732"/>
      <c r="AR34" s="732"/>
      <c r="AS34" s="732"/>
      <c r="AT34" s="732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73">
        <v>1</v>
      </c>
      <c r="C35" s="674"/>
      <c r="D35" s="671">
        <v>36</v>
      </c>
      <c r="E35" s="700"/>
      <c r="F35" s="700"/>
      <c r="G35" s="700"/>
      <c r="H35" s="676">
        <v>2</v>
      </c>
      <c r="I35" s="702"/>
      <c r="J35" s="702"/>
      <c r="K35" s="673">
        <v>2</v>
      </c>
      <c r="L35" s="674"/>
      <c r="M35" s="674"/>
      <c r="N35" s="674"/>
      <c r="O35" s="673"/>
      <c r="P35" s="674"/>
      <c r="Q35" s="674"/>
      <c r="R35" s="684"/>
      <c r="S35" s="673"/>
      <c r="T35" s="673"/>
      <c r="U35" s="676">
        <v>12</v>
      </c>
      <c r="V35" s="714"/>
      <c r="W35" s="714"/>
      <c r="X35" s="676">
        <f>SUM(D35:W35)</f>
        <v>52</v>
      </c>
      <c r="Y35" s="714"/>
      <c r="Z35" s="714"/>
      <c r="AA35" s="154"/>
      <c r="AB35" s="174"/>
      <c r="AC35" s="677" t="s">
        <v>303</v>
      </c>
      <c r="AD35" s="678"/>
      <c r="AE35" s="678"/>
      <c r="AF35" s="678"/>
      <c r="AG35" s="678"/>
      <c r="AH35" s="679"/>
      <c r="AI35" s="680"/>
      <c r="AJ35" s="685" t="s">
        <v>298</v>
      </c>
      <c r="AK35" s="679"/>
      <c r="AL35" s="679"/>
      <c r="AM35" s="679"/>
      <c r="AN35" s="679"/>
      <c r="AO35" s="680"/>
      <c r="AP35" s="663" t="s">
        <v>243</v>
      </c>
      <c r="AQ35" s="663"/>
      <c r="AR35" s="663"/>
      <c r="AS35" s="663"/>
      <c r="AT35" s="663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73">
        <v>2</v>
      </c>
      <c r="C36" s="673"/>
      <c r="D36" s="671">
        <v>36</v>
      </c>
      <c r="E36" s="700"/>
      <c r="F36" s="700"/>
      <c r="G36" s="700"/>
      <c r="H36" s="676">
        <v>2</v>
      </c>
      <c r="I36" s="702"/>
      <c r="J36" s="702"/>
      <c r="K36" s="673">
        <v>2</v>
      </c>
      <c r="L36" s="673"/>
      <c r="M36" s="673"/>
      <c r="N36" s="673"/>
      <c r="O36" s="673"/>
      <c r="P36" s="673"/>
      <c r="Q36" s="673"/>
      <c r="R36" s="684"/>
      <c r="S36" s="684"/>
      <c r="T36" s="684"/>
      <c r="U36" s="676">
        <v>12</v>
      </c>
      <c r="V36" s="676"/>
      <c r="W36" s="676"/>
      <c r="X36" s="676">
        <f>SUM(D36:W36)</f>
        <v>52</v>
      </c>
      <c r="Y36" s="676"/>
      <c r="Z36" s="676"/>
      <c r="AA36" s="154"/>
      <c r="AB36" s="174"/>
      <c r="AC36" s="681"/>
      <c r="AD36" s="682"/>
      <c r="AE36" s="682"/>
      <c r="AF36" s="682"/>
      <c r="AG36" s="682"/>
      <c r="AH36" s="682"/>
      <c r="AI36" s="683"/>
      <c r="AJ36" s="686"/>
      <c r="AK36" s="687"/>
      <c r="AL36" s="687"/>
      <c r="AM36" s="687"/>
      <c r="AN36" s="687"/>
      <c r="AO36" s="688"/>
      <c r="AP36" s="663"/>
      <c r="AQ36" s="663"/>
      <c r="AR36" s="663"/>
      <c r="AS36" s="663"/>
      <c r="AT36" s="663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73">
        <v>3</v>
      </c>
      <c r="C37" s="674"/>
      <c r="D37" s="671">
        <v>23</v>
      </c>
      <c r="E37" s="700"/>
      <c r="F37" s="700"/>
      <c r="G37" s="700"/>
      <c r="H37" s="676">
        <v>3</v>
      </c>
      <c r="I37" s="702"/>
      <c r="J37" s="702"/>
      <c r="K37" s="676">
        <v>3</v>
      </c>
      <c r="L37" s="702"/>
      <c r="M37" s="702"/>
      <c r="N37" s="702"/>
      <c r="O37" s="671">
        <v>11</v>
      </c>
      <c r="P37" s="700"/>
      <c r="Q37" s="700"/>
      <c r="R37" s="676">
        <v>2</v>
      </c>
      <c r="S37" s="702"/>
      <c r="T37" s="702"/>
      <c r="U37" s="715">
        <v>1</v>
      </c>
      <c r="V37" s="714"/>
      <c r="W37" s="714"/>
      <c r="X37" s="715">
        <f>SUM(D37:W37)</f>
        <v>43</v>
      </c>
      <c r="Y37" s="714"/>
      <c r="Z37" s="714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73" t="s">
        <v>38</v>
      </c>
      <c r="C38" s="674"/>
      <c r="D38" s="673">
        <f>SUM(D35:G37)</f>
        <v>95</v>
      </c>
      <c r="E38" s="673"/>
      <c r="F38" s="673"/>
      <c r="G38" s="673"/>
      <c r="H38" s="673">
        <f>SUM(H35:J37)</f>
        <v>7</v>
      </c>
      <c r="I38" s="674"/>
      <c r="J38" s="674"/>
      <c r="K38" s="673">
        <f>SUM(K35:N37)</f>
        <v>7</v>
      </c>
      <c r="L38" s="673"/>
      <c r="M38" s="673"/>
      <c r="N38" s="673"/>
      <c r="O38" s="673">
        <f>SUM(O35:Q37)</f>
        <v>11</v>
      </c>
      <c r="P38" s="673"/>
      <c r="Q38" s="673"/>
      <c r="R38" s="673">
        <f>SUM(R35:T37)</f>
        <v>2</v>
      </c>
      <c r="S38" s="673"/>
      <c r="T38" s="673"/>
      <c r="U38" s="673">
        <f>SUM(U35:W37)</f>
        <v>25</v>
      </c>
      <c r="V38" s="673"/>
      <c r="W38" s="673"/>
      <c r="X38" s="673">
        <f>SUM(X35:Z37)</f>
        <v>147</v>
      </c>
      <c r="Y38" s="673"/>
      <c r="Z38" s="673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AT22:AX22"/>
    <mergeCell ref="D32:G34"/>
    <mergeCell ref="K32:N34"/>
    <mergeCell ref="X32:Z34"/>
    <mergeCell ref="G22:J22"/>
    <mergeCell ref="AG22:AJ22"/>
    <mergeCell ref="AJ32:AO34"/>
    <mergeCell ref="AP32:AT34"/>
    <mergeCell ref="AP22:AS22"/>
    <mergeCell ref="AK22:AO22"/>
    <mergeCell ref="U37:W37"/>
    <mergeCell ref="X37:Z37"/>
    <mergeCell ref="K37:N37"/>
    <mergeCell ref="H32:J34"/>
    <mergeCell ref="O32:Q34"/>
    <mergeCell ref="R32:T34"/>
    <mergeCell ref="U32:W34"/>
    <mergeCell ref="H36:J36"/>
    <mergeCell ref="O35:Q35"/>
    <mergeCell ref="R37:T37"/>
    <mergeCell ref="U38:W38"/>
    <mergeCell ref="X38:Z38"/>
    <mergeCell ref="B37:C37"/>
    <mergeCell ref="D37:G37"/>
    <mergeCell ref="H37:J37"/>
    <mergeCell ref="B38:C38"/>
    <mergeCell ref="D38:G38"/>
    <mergeCell ref="H38:J38"/>
    <mergeCell ref="K38:N38"/>
    <mergeCell ref="R38:T38"/>
    <mergeCell ref="AY22:BB22"/>
    <mergeCell ref="B36:C36"/>
    <mergeCell ref="D36:G36"/>
    <mergeCell ref="K36:N36"/>
    <mergeCell ref="AC32:AI34"/>
    <mergeCell ref="R36:T36"/>
    <mergeCell ref="X35:Z35"/>
    <mergeCell ref="U36:W36"/>
    <mergeCell ref="U35:W35"/>
    <mergeCell ref="C22:F22"/>
    <mergeCell ref="O38:Q38"/>
    <mergeCell ref="O37:Q37"/>
    <mergeCell ref="B32:C34"/>
    <mergeCell ref="D35:G35"/>
    <mergeCell ref="H35:J35"/>
    <mergeCell ref="K35:N35"/>
    <mergeCell ref="O17:AN17"/>
    <mergeCell ref="O15:AN15"/>
    <mergeCell ref="AC22:AF22"/>
    <mergeCell ref="Y22:AB22"/>
    <mergeCell ref="O22:S22"/>
    <mergeCell ref="O16:AN16"/>
    <mergeCell ref="T22:X22"/>
    <mergeCell ref="B20:BB20"/>
    <mergeCell ref="Q18:AN18"/>
    <mergeCell ref="B22:B23"/>
    <mergeCell ref="K22:N22"/>
    <mergeCell ref="B35:C35"/>
    <mergeCell ref="AO15:BB15"/>
    <mergeCell ref="O36:Q36"/>
    <mergeCell ref="X36:Z36"/>
    <mergeCell ref="AC35:AI36"/>
    <mergeCell ref="AO17:BB17"/>
    <mergeCell ref="AO16:BB16"/>
    <mergeCell ref="R35:T35"/>
    <mergeCell ref="AJ35:AO36"/>
    <mergeCell ref="B28:AV28"/>
    <mergeCell ref="AP35:AT36"/>
    <mergeCell ref="AO7:BB9"/>
    <mergeCell ref="B8:P8"/>
    <mergeCell ref="AO13:BD14"/>
    <mergeCell ref="O13:AH13"/>
    <mergeCell ref="O14:AN14"/>
    <mergeCell ref="AO12:BD12"/>
    <mergeCell ref="AO18:BB19"/>
    <mergeCell ref="O12:AN12"/>
    <mergeCell ref="AO6:BB6"/>
    <mergeCell ref="B6:P6"/>
    <mergeCell ref="AO10:BD10"/>
    <mergeCell ref="AO11:BD11"/>
    <mergeCell ref="O11:AB11"/>
    <mergeCell ref="Q10:AN10"/>
    <mergeCell ref="B9:P9"/>
    <mergeCell ref="B10:P10"/>
    <mergeCell ref="AO4:BB5"/>
    <mergeCell ref="B5:P5"/>
    <mergeCell ref="B2:P2"/>
    <mergeCell ref="Q2:AO2"/>
    <mergeCell ref="B3:P3"/>
    <mergeCell ref="B4:P4"/>
    <mergeCell ref="Q4:AN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3"/>
  <sheetViews>
    <sheetView view="pageBreakPreview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H177" sqref="H177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hidden="1" customWidth="1"/>
    <col min="23" max="34" width="0" style="2" hidden="1" customWidth="1"/>
    <col min="35" max="37" width="9.125" style="2" customWidth="1"/>
    <col min="38" max="44" width="9.125" style="217" customWidth="1"/>
    <col min="45" max="16384" width="9.125" style="2" customWidth="1"/>
  </cols>
  <sheetData>
    <row r="1" spans="1:44" s="3" customFormat="1" ht="23.25" customHeight="1">
      <c r="A1" s="807" t="s">
        <v>382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193"/>
      <c r="V1" s="193"/>
      <c r="AL1" s="627"/>
      <c r="AM1" s="627"/>
      <c r="AN1" s="627"/>
      <c r="AO1" s="627"/>
      <c r="AP1" s="627"/>
      <c r="AQ1" s="627"/>
      <c r="AR1" s="627"/>
    </row>
    <row r="2" spans="1:44" s="90" customFormat="1" ht="18.75" customHeight="1">
      <c r="A2" s="757" t="s">
        <v>3</v>
      </c>
      <c r="B2" s="783" t="s">
        <v>86</v>
      </c>
      <c r="C2" s="769" t="s">
        <v>280</v>
      </c>
      <c r="D2" s="770"/>
      <c r="E2" s="771"/>
      <c r="F2" s="772"/>
      <c r="G2" s="767" t="s">
        <v>87</v>
      </c>
      <c r="H2" s="783" t="s">
        <v>88</v>
      </c>
      <c r="I2" s="783"/>
      <c r="J2" s="783"/>
      <c r="K2" s="783"/>
      <c r="L2" s="783"/>
      <c r="M2" s="783"/>
      <c r="N2" s="777" t="s">
        <v>285</v>
      </c>
      <c r="O2" s="778"/>
      <c r="P2" s="778"/>
      <c r="Q2" s="778"/>
      <c r="R2" s="778"/>
      <c r="S2" s="778"/>
      <c r="T2" s="779"/>
      <c r="U2" s="230"/>
      <c r="V2" s="230"/>
      <c r="AL2" s="186"/>
      <c r="AM2" s="186"/>
      <c r="AN2" s="186"/>
      <c r="AO2" s="186"/>
      <c r="AP2" s="186"/>
      <c r="AQ2" s="186"/>
      <c r="AR2" s="186"/>
    </row>
    <row r="3" spans="1:44" s="90" customFormat="1" ht="24.75" customHeight="1">
      <c r="A3" s="757"/>
      <c r="B3" s="783"/>
      <c r="C3" s="773"/>
      <c r="D3" s="774"/>
      <c r="E3" s="775"/>
      <c r="F3" s="776"/>
      <c r="G3" s="784"/>
      <c r="H3" s="766" t="s">
        <v>89</v>
      </c>
      <c r="I3" s="785" t="s">
        <v>90</v>
      </c>
      <c r="J3" s="785"/>
      <c r="K3" s="785"/>
      <c r="L3" s="785"/>
      <c r="M3" s="766" t="s">
        <v>91</v>
      </c>
      <c r="N3" s="780"/>
      <c r="O3" s="781"/>
      <c r="P3" s="781"/>
      <c r="Q3" s="781"/>
      <c r="R3" s="781"/>
      <c r="S3" s="781"/>
      <c r="T3" s="782"/>
      <c r="U3" s="230"/>
      <c r="V3" s="230"/>
      <c r="AL3" s="186"/>
      <c r="AM3" s="186"/>
      <c r="AN3" s="186"/>
      <c r="AO3" s="186"/>
      <c r="AP3" s="186"/>
      <c r="AQ3" s="186"/>
      <c r="AR3" s="186"/>
    </row>
    <row r="4" spans="1:44" s="90" customFormat="1" ht="18" customHeight="1">
      <c r="A4" s="757"/>
      <c r="B4" s="783"/>
      <c r="C4" s="766" t="s">
        <v>92</v>
      </c>
      <c r="D4" s="766" t="s">
        <v>93</v>
      </c>
      <c r="E4" s="760" t="s">
        <v>94</v>
      </c>
      <c r="F4" s="762"/>
      <c r="G4" s="784"/>
      <c r="H4" s="766"/>
      <c r="I4" s="766" t="s">
        <v>95</v>
      </c>
      <c r="J4" s="760" t="s">
        <v>96</v>
      </c>
      <c r="K4" s="761"/>
      <c r="L4" s="762"/>
      <c r="M4" s="766"/>
      <c r="N4" s="785" t="s">
        <v>234</v>
      </c>
      <c r="O4" s="785"/>
      <c r="P4" s="785" t="s">
        <v>235</v>
      </c>
      <c r="Q4" s="785"/>
      <c r="R4" s="785" t="s">
        <v>97</v>
      </c>
      <c r="S4" s="785"/>
      <c r="T4" s="785"/>
      <c r="U4" s="231"/>
      <c r="V4" s="231"/>
      <c r="AL4" s="186"/>
      <c r="AM4" s="186"/>
      <c r="AN4" s="186"/>
      <c r="AO4" s="186"/>
      <c r="AP4" s="186"/>
      <c r="AQ4" s="186"/>
      <c r="AR4" s="186"/>
    </row>
    <row r="5" spans="1:44" s="90" customFormat="1" ht="18">
      <c r="A5" s="757"/>
      <c r="B5" s="783"/>
      <c r="C5" s="766"/>
      <c r="D5" s="766"/>
      <c r="E5" s="784" t="s">
        <v>98</v>
      </c>
      <c r="F5" s="784" t="s">
        <v>99</v>
      </c>
      <c r="G5" s="784"/>
      <c r="H5" s="766"/>
      <c r="I5" s="766"/>
      <c r="J5" s="784" t="s">
        <v>100</v>
      </c>
      <c r="K5" s="768" t="s">
        <v>101</v>
      </c>
      <c r="L5" s="763" t="s">
        <v>102</v>
      </c>
      <c r="M5" s="766"/>
      <c r="N5" s="808"/>
      <c r="O5" s="808"/>
      <c r="P5" s="808"/>
      <c r="Q5" s="808"/>
      <c r="R5" s="808"/>
      <c r="S5" s="808"/>
      <c r="T5" s="809"/>
      <c r="U5" s="232"/>
      <c r="V5" s="232"/>
      <c r="AL5" s="754" t="s">
        <v>234</v>
      </c>
      <c r="AM5" s="754"/>
      <c r="AN5" s="754" t="s">
        <v>235</v>
      </c>
      <c r="AO5" s="754"/>
      <c r="AP5" s="754" t="s">
        <v>97</v>
      </c>
      <c r="AQ5" s="754"/>
      <c r="AR5" s="754"/>
    </row>
    <row r="6" spans="1:44" s="90" customFormat="1" ht="19.5" customHeight="1">
      <c r="A6" s="757"/>
      <c r="B6" s="783"/>
      <c r="C6" s="766"/>
      <c r="D6" s="766"/>
      <c r="E6" s="764"/>
      <c r="F6" s="764"/>
      <c r="G6" s="784"/>
      <c r="H6" s="766"/>
      <c r="I6" s="766"/>
      <c r="J6" s="764"/>
      <c r="K6" s="764"/>
      <c r="L6" s="764"/>
      <c r="M6" s="766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236</v>
      </c>
      <c r="T6" s="110" t="s">
        <v>237</v>
      </c>
      <c r="U6" s="233"/>
      <c r="V6" s="233"/>
      <c r="AL6" s="624">
        <v>1</v>
      </c>
      <c r="AM6" s="624">
        <v>2</v>
      </c>
      <c r="AN6" s="624">
        <v>3</v>
      </c>
      <c r="AO6" s="624">
        <v>4</v>
      </c>
      <c r="AP6" s="623">
        <v>5</v>
      </c>
      <c r="AQ6" s="623" t="s">
        <v>236</v>
      </c>
      <c r="AR6" s="623" t="s">
        <v>237</v>
      </c>
    </row>
    <row r="7" spans="1:44" s="90" customFormat="1" ht="42" customHeight="1" thickBot="1">
      <c r="A7" s="758"/>
      <c r="B7" s="810"/>
      <c r="C7" s="767"/>
      <c r="D7" s="767"/>
      <c r="E7" s="765"/>
      <c r="F7" s="765"/>
      <c r="G7" s="784"/>
      <c r="H7" s="767"/>
      <c r="I7" s="767"/>
      <c r="J7" s="765"/>
      <c r="K7" s="765"/>
      <c r="L7" s="765"/>
      <c r="M7" s="767"/>
      <c r="N7" s="91"/>
      <c r="O7" s="91"/>
      <c r="P7" s="91"/>
      <c r="Q7" s="91"/>
      <c r="R7" s="91"/>
      <c r="S7" s="91"/>
      <c r="T7" s="91"/>
      <c r="U7" s="233"/>
      <c r="V7" s="233"/>
      <c r="AL7" s="186"/>
      <c r="AM7" s="186"/>
      <c r="AN7" s="186"/>
      <c r="AO7" s="186"/>
      <c r="AP7" s="186"/>
      <c r="AQ7" s="186"/>
      <c r="AR7" s="186"/>
    </row>
    <row r="8" spans="1:44" s="90" customFormat="1" ht="15.75">
      <c r="A8" s="92">
        <v>1</v>
      </c>
      <c r="B8" s="93" t="s">
        <v>103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  <c r="AL8" s="186"/>
      <c r="AM8" s="186"/>
      <c r="AN8" s="186"/>
      <c r="AO8" s="186"/>
      <c r="AP8" s="186"/>
      <c r="AQ8" s="186"/>
      <c r="AR8" s="186"/>
    </row>
    <row r="9" spans="1:44" s="90" customFormat="1" ht="15.75">
      <c r="A9" s="755" t="s">
        <v>194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6"/>
      <c r="U9" s="194"/>
      <c r="V9" s="194"/>
      <c r="AL9" s="186"/>
      <c r="AM9" s="186"/>
      <c r="AN9" s="186"/>
      <c r="AO9" s="186"/>
      <c r="AP9" s="186"/>
      <c r="AQ9" s="186"/>
      <c r="AR9" s="186"/>
    </row>
    <row r="10" spans="1:44" s="90" customFormat="1" ht="15.75">
      <c r="A10" s="748" t="s">
        <v>291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9"/>
      <c r="U10" s="234"/>
      <c r="V10" s="234"/>
      <c r="AL10" s="186"/>
      <c r="AM10" s="186"/>
      <c r="AN10" s="186"/>
      <c r="AO10" s="186"/>
      <c r="AP10" s="186"/>
      <c r="AQ10" s="186"/>
      <c r="AR10" s="186"/>
    </row>
    <row r="11" spans="1:43" ht="15.75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234</v>
      </c>
      <c r="AB11" s="304">
        <f>G19</f>
        <v>1</v>
      </c>
      <c r="AJ11" s="630" t="s">
        <v>234</v>
      </c>
      <c r="AK11" s="308">
        <f>AL56+AM56</f>
        <v>21.5</v>
      </c>
      <c r="AL11" s="217" t="b">
        <f aca="true" t="shared" si="0" ref="AL11:AQ11">ISBLANK(N11)</f>
        <v>1</v>
      </c>
      <c r="AM11" s="217" t="b">
        <f t="shared" si="0"/>
        <v>1</v>
      </c>
      <c r="AN11" s="217" t="b">
        <f t="shared" si="0"/>
        <v>1</v>
      </c>
      <c r="AO11" s="217" t="b">
        <f t="shared" si="0"/>
        <v>1</v>
      </c>
      <c r="AP11" s="217" t="b">
        <f t="shared" si="0"/>
        <v>1</v>
      </c>
      <c r="AQ11" s="217" t="b">
        <f t="shared" si="0"/>
        <v>1</v>
      </c>
    </row>
    <row r="12" spans="1:43" ht="15.75">
      <c r="A12" s="115"/>
      <c r="B12" s="113" t="s">
        <v>307</v>
      </c>
      <c r="C12" s="96"/>
      <c r="D12" s="96"/>
      <c r="E12" s="96"/>
      <c r="F12" s="5"/>
      <c r="G12" s="502">
        <v>6.5</v>
      </c>
      <c r="H12" s="88">
        <f>G12*30</f>
        <v>195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235</v>
      </c>
      <c r="AB12" s="2">
        <v>0</v>
      </c>
      <c r="AJ12" s="630" t="s">
        <v>235</v>
      </c>
      <c r="AK12" s="308">
        <f>AN56+AO56</f>
        <v>0</v>
      </c>
      <c r="AL12" s="217" t="b">
        <f aca="true" t="shared" si="1" ref="AL12:AQ55">ISBLANK(N12)</f>
        <v>1</v>
      </c>
      <c r="AM12" s="217" t="b">
        <f t="shared" si="1"/>
        <v>1</v>
      </c>
      <c r="AN12" s="217" t="b">
        <f t="shared" si="1"/>
        <v>1</v>
      </c>
      <c r="AO12" s="217" t="b">
        <f t="shared" si="1"/>
        <v>1</v>
      </c>
      <c r="AP12" s="217" t="b">
        <f t="shared" si="1"/>
        <v>1</v>
      </c>
      <c r="AQ12" s="217" t="b">
        <f t="shared" si="1"/>
        <v>1</v>
      </c>
    </row>
    <row r="13" spans="1:43" ht="15.75">
      <c r="A13" s="115"/>
      <c r="B13" s="113" t="s">
        <v>30</v>
      </c>
      <c r="C13" s="85"/>
      <c r="D13" s="96" t="s">
        <v>236</v>
      </c>
      <c r="E13" s="96"/>
      <c r="F13" s="5"/>
      <c r="G13" s="639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4"/>
      <c r="P13" s="32"/>
      <c r="Q13" s="14"/>
      <c r="R13" s="40"/>
      <c r="S13" s="5" t="s">
        <v>212</v>
      </c>
      <c r="T13" s="55"/>
      <c r="U13" s="104"/>
      <c r="V13" s="104"/>
      <c r="Z13" s="2">
        <v>3</v>
      </c>
      <c r="AA13" s="2" t="s">
        <v>97</v>
      </c>
      <c r="AB13" s="2">
        <f>G13</f>
        <v>1.5</v>
      </c>
      <c r="AJ13" s="630" t="s">
        <v>97</v>
      </c>
      <c r="AK13" s="308">
        <f>AP56+AQ56</f>
        <v>1.5</v>
      </c>
      <c r="AL13" s="217" t="b">
        <f t="shared" si="1"/>
        <v>1</v>
      </c>
      <c r="AM13" s="217" t="b">
        <f t="shared" si="1"/>
        <v>1</v>
      </c>
      <c r="AN13" s="217" t="b">
        <f t="shared" si="1"/>
        <v>1</v>
      </c>
      <c r="AO13" s="217" t="b">
        <f t="shared" si="1"/>
        <v>1</v>
      </c>
      <c r="AP13" s="217" t="b">
        <f t="shared" si="1"/>
        <v>1</v>
      </c>
      <c r="AQ13" s="217" t="b">
        <f t="shared" si="1"/>
        <v>0</v>
      </c>
    </row>
    <row r="14" spans="1:43" ht="15.75">
      <c r="A14" s="116" t="s">
        <v>108</v>
      </c>
      <c r="B14" s="84" t="s">
        <v>308</v>
      </c>
      <c r="C14" s="85" t="s">
        <v>78</v>
      </c>
      <c r="D14" s="85"/>
      <c r="E14" s="85"/>
      <c r="F14" s="4"/>
      <c r="G14" s="4">
        <v>4</v>
      </c>
      <c r="H14" s="4">
        <f>G14*30</f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  <c r="AK14" s="308">
        <f>SUM(AK11:AK13)</f>
        <v>23</v>
      </c>
      <c r="AL14" s="217" t="b">
        <f t="shared" si="1"/>
        <v>1</v>
      </c>
      <c r="AM14" s="217" t="b">
        <f t="shared" si="1"/>
        <v>1</v>
      </c>
      <c r="AN14" s="217" t="b">
        <f t="shared" si="1"/>
        <v>1</v>
      </c>
      <c r="AO14" s="217" t="b">
        <f t="shared" si="1"/>
        <v>1</v>
      </c>
      <c r="AP14" s="217" t="b">
        <f t="shared" si="1"/>
        <v>1</v>
      </c>
      <c r="AQ14" s="217" t="b">
        <f t="shared" si="1"/>
        <v>1</v>
      </c>
    </row>
    <row r="15" spans="1:43" ht="15.75">
      <c r="A15" s="116" t="s">
        <v>109</v>
      </c>
      <c r="B15" s="84" t="s">
        <v>309</v>
      </c>
      <c r="C15" s="85"/>
      <c r="D15" s="85" t="s">
        <v>81</v>
      </c>
      <c r="E15" s="85"/>
      <c r="F15" s="4"/>
      <c r="G15" s="4">
        <v>3</v>
      </c>
      <c r="H15" s="4"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  <c r="AL15" s="217" t="b">
        <f t="shared" si="1"/>
        <v>1</v>
      </c>
      <c r="AM15" s="217" t="b">
        <f t="shared" si="1"/>
        <v>1</v>
      </c>
      <c r="AN15" s="217" t="b">
        <f t="shared" si="1"/>
        <v>1</v>
      </c>
      <c r="AO15" s="217" t="b">
        <f t="shared" si="1"/>
        <v>1</v>
      </c>
      <c r="AP15" s="217" t="b">
        <f t="shared" si="1"/>
        <v>1</v>
      </c>
      <c r="AQ15" s="217" t="b">
        <f t="shared" si="1"/>
        <v>1</v>
      </c>
    </row>
    <row r="16" spans="1:44" s="7" customFormat="1" ht="31.5">
      <c r="A16" s="116" t="s">
        <v>110</v>
      </c>
      <c r="B16" s="84" t="s">
        <v>310</v>
      </c>
      <c r="C16" s="85" t="s">
        <v>78</v>
      </c>
      <c r="D16" s="478"/>
      <c r="E16" s="478"/>
      <c r="F16" s="4"/>
      <c r="G16" s="4">
        <v>3</v>
      </c>
      <c r="H16" s="4">
        <v>120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  <c r="AJ16" s="637"/>
      <c r="AL16" s="217" t="b">
        <f t="shared" si="1"/>
        <v>1</v>
      </c>
      <c r="AM16" s="217" t="b">
        <f t="shared" si="1"/>
        <v>1</v>
      </c>
      <c r="AN16" s="217" t="b">
        <f t="shared" si="1"/>
        <v>1</v>
      </c>
      <c r="AO16" s="217" t="b">
        <f t="shared" si="1"/>
        <v>1</v>
      </c>
      <c r="AP16" s="217" t="b">
        <f t="shared" si="1"/>
        <v>1</v>
      </c>
      <c r="AQ16" s="217" t="b">
        <f t="shared" si="1"/>
        <v>1</v>
      </c>
      <c r="AR16" s="628"/>
    </row>
    <row r="17" spans="1:43" ht="15.75">
      <c r="A17" s="116" t="s">
        <v>111</v>
      </c>
      <c r="B17" s="66" t="s">
        <v>83</v>
      </c>
      <c r="C17" s="4"/>
      <c r="D17" s="4"/>
      <c r="E17" s="4"/>
      <c r="F17" s="4"/>
      <c r="G17" s="502">
        <f>G18+G19</f>
        <v>4</v>
      </c>
      <c r="H17" s="4">
        <f>G17*30</f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  <c r="AL17" s="217" t="b">
        <f t="shared" si="1"/>
        <v>1</v>
      </c>
      <c r="AM17" s="217" t="b">
        <f t="shared" si="1"/>
        <v>1</v>
      </c>
      <c r="AN17" s="217" t="b">
        <f t="shared" si="1"/>
        <v>1</v>
      </c>
      <c r="AO17" s="217" t="b">
        <f t="shared" si="1"/>
        <v>1</v>
      </c>
      <c r="AP17" s="217" t="b">
        <f t="shared" si="1"/>
        <v>1</v>
      </c>
      <c r="AQ17" s="217" t="b">
        <f t="shared" si="1"/>
        <v>1</v>
      </c>
    </row>
    <row r="18" spans="1:43" ht="15.75">
      <c r="A18" s="5"/>
      <c r="B18" s="67" t="s">
        <v>307</v>
      </c>
      <c r="C18" s="4"/>
      <c r="D18" s="4"/>
      <c r="E18" s="4"/>
      <c r="F18" s="4"/>
      <c r="G18" s="502">
        <v>3</v>
      </c>
      <c r="H18" s="4">
        <f>G18*30</f>
        <v>90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  <c r="AL18" s="217" t="b">
        <f t="shared" si="1"/>
        <v>1</v>
      </c>
      <c r="AM18" s="217" t="b">
        <f t="shared" si="1"/>
        <v>1</v>
      </c>
      <c r="AN18" s="217" t="b">
        <f t="shared" si="1"/>
        <v>1</v>
      </c>
      <c r="AO18" s="217" t="b">
        <f t="shared" si="1"/>
        <v>1</v>
      </c>
      <c r="AP18" s="217" t="b">
        <f t="shared" si="1"/>
        <v>1</v>
      </c>
      <c r="AQ18" s="217" t="b">
        <f t="shared" si="1"/>
        <v>1</v>
      </c>
    </row>
    <row r="19" spans="1:43" ht="15.75">
      <c r="A19" s="162"/>
      <c r="B19" s="640" t="s">
        <v>30</v>
      </c>
      <c r="C19" s="4">
        <v>1</v>
      </c>
      <c r="D19" s="4"/>
      <c r="E19" s="4"/>
      <c r="F19" s="4"/>
      <c r="G19" s="503">
        <v>1</v>
      </c>
      <c r="H19" s="8">
        <f>G19*30</f>
        <v>30</v>
      </c>
      <c r="I19" s="4">
        <v>4</v>
      </c>
      <c r="J19" s="8" t="s">
        <v>211</v>
      </c>
      <c r="K19" s="8"/>
      <c r="L19" s="8"/>
      <c r="M19" s="15">
        <f>H19-I19</f>
        <v>26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  <c r="AL19" s="217" t="b">
        <f t="shared" si="1"/>
        <v>0</v>
      </c>
      <c r="AM19" s="217" t="b">
        <f t="shared" si="1"/>
        <v>1</v>
      </c>
      <c r="AN19" s="217" t="b">
        <f t="shared" si="1"/>
        <v>1</v>
      </c>
      <c r="AO19" s="217" t="b">
        <f t="shared" si="1"/>
        <v>1</v>
      </c>
      <c r="AP19" s="217" t="b">
        <f t="shared" si="1"/>
        <v>1</v>
      </c>
      <c r="AQ19" s="217" t="b">
        <f t="shared" si="1"/>
        <v>1</v>
      </c>
    </row>
    <row r="20" spans="1:43" ht="15.75">
      <c r="A20" s="6" t="s">
        <v>244</v>
      </c>
      <c r="B20" s="641" t="s">
        <v>326</v>
      </c>
      <c r="C20" s="4"/>
      <c r="D20" s="4" t="s">
        <v>81</v>
      </c>
      <c r="E20" s="4"/>
      <c r="F20" s="4"/>
      <c r="G20" s="4">
        <v>3</v>
      </c>
      <c r="H20" s="8"/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  <c r="AL20" s="217" t="b">
        <f t="shared" si="1"/>
        <v>1</v>
      </c>
      <c r="AM20" s="217" t="b">
        <f t="shared" si="1"/>
        <v>1</v>
      </c>
      <c r="AN20" s="217" t="b">
        <f t="shared" si="1"/>
        <v>1</v>
      </c>
      <c r="AO20" s="217" t="b">
        <f t="shared" si="1"/>
        <v>1</v>
      </c>
      <c r="AP20" s="217" t="b">
        <f t="shared" si="1"/>
        <v>1</v>
      </c>
      <c r="AQ20" s="217" t="b">
        <f t="shared" si="1"/>
        <v>1</v>
      </c>
    </row>
    <row r="21" spans="1:43" ht="15.75">
      <c r="A21" s="6"/>
      <c r="B21" s="641" t="s">
        <v>327</v>
      </c>
      <c r="C21" s="4"/>
      <c r="D21" s="4" t="s">
        <v>81</v>
      </c>
      <c r="E21" s="4"/>
      <c r="F21" s="4"/>
      <c r="G21" s="4">
        <v>3</v>
      </c>
      <c r="H21" s="8"/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  <c r="AL21" s="217" t="b">
        <f t="shared" si="1"/>
        <v>1</v>
      </c>
      <c r="AM21" s="217" t="b">
        <f t="shared" si="1"/>
        <v>1</v>
      </c>
      <c r="AN21" s="217" t="b">
        <f t="shared" si="1"/>
        <v>1</v>
      </c>
      <c r="AO21" s="217" t="b">
        <f t="shared" si="1"/>
        <v>1</v>
      </c>
      <c r="AP21" s="217" t="b">
        <f t="shared" si="1"/>
        <v>1</v>
      </c>
      <c r="AQ21" s="217" t="b">
        <f t="shared" si="1"/>
        <v>1</v>
      </c>
    </row>
    <row r="22" spans="1:43" ht="15.75">
      <c r="A22" s="6"/>
      <c r="B22" s="641" t="s">
        <v>328</v>
      </c>
      <c r="C22" s="4"/>
      <c r="D22" s="4" t="s">
        <v>81</v>
      </c>
      <c r="E22" s="4"/>
      <c r="F22" s="4"/>
      <c r="G22" s="4">
        <v>3</v>
      </c>
      <c r="H22" s="4">
        <f>G22*30</f>
        <v>90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  <c r="AL22" s="217" t="b">
        <f t="shared" si="1"/>
        <v>1</v>
      </c>
      <c r="AM22" s="217" t="b">
        <f t="shared" si="1"/>
        <v>1</v>
      </c>
      <c r="AN22" s="217" t="b">
        <f t="shared" si="1"/>
        <v>1</v>
      </c>
      <c r="AO22" s="217" t="b">
        <f t="shared" si="1"/>
        <v>1</v>
      </c>
      <c r="AP22" s="217" t="b">
        <f t="shared" si="1"/>
        <v>1</v>
      </c>
      <c r="AQ22" s="217" t="b">
        <f t="shared" si="1"/>
        <v>1</v>
      </c>
    </row>
    <row r="23" spans="1:43" ht="15.75">
      <c r="A23" s="69" t="s">
        <v>246</v>
      </c>
      <c r="B23" s="642" t="s">
        <v>43</v>
      </c>
      <c r="C23" s="10"/>
      <c r="D23" s="10"/>
      <c r="E23" s="10"/>
      <c r="F23" s="10"/>
      <c r="G23" s="5">
        <f>SUM(G24:G25)</f>
        <v>5.5</v>
      </c>
      <c r="H23" s="88">
        <f>30*G23</f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234</v>
      </c>
      <c r="AB23" s="2">
        <f>SUMIF(Z$23:Z$55,1,G$23:G$55)</f>
        <v>16.5</v>
      </c>
      <c r="AL23" s="217" t="b">
        <f t="shared" si="1"/>
        <v>1</v>
      </c>
      <c r="AM23" s="217" t="b">
        <f t="shared" si="1"/>
        <v>1</v>
      </c>
      <c r="AN23" s="217" t="b">
        <f t="shared" si="1"/>
        <v>1</v>
      </c>
      <c r="AO23" s="217" t="b">
        <f t="shared" si="1"/>
        <v>1</v>
      </c>
      <c r="AP23" s="217" t="b">
        <f t="shared" si="1"/>
        <v>1</v>
      </c>
      <c r="AQ23" s="217" t="b">
        <f t="shared" si="1"/>
        <v>1</v>
      </c>
    </row>
    <row r="24" spans="1:43" ht="15.75">
      <c r="A24" s="27"/>
      <c r="B24" s="67" t="s">
        <v>307</v>
      </c>
      <c r="C24" s="10"/>
      <c r="D24" s="10"/>
      <c r="E24" s="10"/>
      <c r="F24" s="10"/>
      <c r="G24" s="5">
        <v>3.5</v>
      </c>
      <c r="H24" s="88">
        <f>30*G24</f>
        <v>105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235</v>
      </c>
      <c r="AB24" s="2">
        <f>SUMIF(Z$23:Z$55,2,G$23:G$55)</f>
        <v>3</v>
      </c>
      <c r="AL24" s="217" t="b">
        <f t="shared" si="1"/>
        <v>1</v>
      </c>
      <c r="AM24" s="217" t="b">
        <f t="shared" si="1"/>
        <v>1</v>
      </c>
      <c r="AN24" s="217" t="b">
        <f t="shared" si="1"/>
        <v>1</v>
      </c>
      <c r="AO24" s="217" t="b">
        <f t="shared" si="1"/>
        <v>1</v>
      </c>
      <c r="AP24" s="217" t="b">
        <f t="shared" si="1"/>
        <v>1</v>
      </c>
      <c r="AQ24" s="217" t="b">
        <f t="shared" si="1"/>
        <v>1</v>
      </c>
    </row>
    <row r="25" spans="1:43" ht="15.75">
      <c r="A25" s="27"/>
      <c r="B25" s="67" t="s">
        <v>30</v>
      </c>
      <c r="C25" s="12"/>
      <c r="D25" s="12">
        <v>1</v>
      </c>
      <c r="E25" s="12"/>
      <c r="F25" s="10"/>
      <c r="G25" s="5">
        <v>2</v>
      </c>
      <c r="H25" s="88">
        <f>30*G25</f>
        <v>60</v>
      </c>
      <c r="I25" s="17">
        <f>SUM(J25:L25)</f>
        <v>4</v>
      </c>
      <c r="J25" s="11">
        <v>4</v>
      </c>
      <c r="K25" s="12"/>
      <c r="L25" s="12"/>
      <c r="M25" s="13">
        <f>H25-I25</f>
        <v>56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97</v>
      </c>
      <c r="AB25" s="2">
        <f>SUMIF(Z$23:Z$55,3,G$23:G$55)</f>
        <v>0</v>
      </c>
      <c r="AL25" s="217" t="b">
        <f t="shared" si="1"/>
        <v>0</v>
      </c>
      <c r="AM25" s="217" t="b">
        <f t="shared" si="1"/>
        <v>1</v>
      </c>
      <c r="AN25" s="217" t="b">
        <f t="shared" si="1"/>
        <v>1</v>
      </c>
      <c r="AO25" s="217" t="b">
        <f t="shared" si="1"/>
        <v>1</v>
      </c>
      <c r="AP25" s="217" t="b">
        <f t="shared" si="1"/>
        <v>1</v>
      </c>
      <c r="AQ25" s="217" t="b">
        <f t="shared" si="1"/>
        <v>1</v>
      </c>
    </row>
    <row r="26" spans="1:43" ht="15.75" hidden="1">
      <c r="A26" s="644"/>
      <c r="B26" s="66"/>
      <c r="C26" s="43"/>
      <c r="D26" s="43"/>
      <c r="E26" s="43"/>
      <c r="F26" s="44"/>
      <c r="G26" s="5"/>
      <c r="H26" s="11"/>
      <c r="I26" s="17"/>
      <c r="J26" s="11"/>
      <c r="K26" s="12"/>
      <c r="L26" s="12"/>
      <c r="M26" s="13"/>
      <c r="N26" s="47"/>
      <c r="O26" s="48"/>
      <c r="P26" s="30"/>
      <c r="Q26" s="16"/>
      <c r="R26" s="33"/>
      <c r="S26" s="16"/>
      <c r="T26" s="31"/>
      <c r="U26" s="235"/>
      <c r="V26" s="235"/>
      <c r="Z26" s="2">
        <v>2</v>
      </c>
      <c r="AB26" s="2">
        <f>SUM(AB23:AB25)</f>
        <v>19.5</v>
      </c>
      <c r="AL26" s="217" t="b">
        <f t="shared" si="1"/>
        <v>1</v>
      </c>
      <c r="AM26" s="217" t="b">
        <f t="shared" si="1"/>
        <v>1</v>
      </c>
      <c r="AN26" s="217" t="b">
        <f t="shared" si="1"/>
        <v>1</v>
      </c>
      <c r="AO26" s="217" t="b">
        <f t="shared" si="1"/>
        <v>1</v>
      </c>
      <c r="AP26" s="217" t="b">
        <f t="shared" si="1"/>
        <v>1</v>
      </c>
      <c r="AQ26" s="217" t="b">
        <f t="shared" si="1"/>
        <v>1</v>
      </c>
    </row>
    <row r="27" spans="1:43" ht="15.75">
      <c r="A27" s="119" t="s">
        <v>369</v>
      </c>
      <c r="B27" s="618" t="s">
        <v>370</v>
      </c>
      <c r="C27" s="619"/>
      <c r="D27" s="620"/>
      <c r="E27" s="620"/>
      <c r="F27" s="620"/>
      <c r="G27" s="5">
        <f>SUM(G28:G29)</f>
        <v>2</v>
      </c>
      <c r="H27" s="620">
        <f>G27*30</f>
        <v>60</v>
      </c>
      <c r="I27" s="17"/>
      <c r="J27" s="11"/>
      <c r="K27" s="12"/>
      <c r="L27" s="12"/>
      <c r="M27" s="13"/>
      <c r="N27" s="47"/>
      <c r="O27" s="48"/>
      <c r="P27" s="30"/>
      <c r="Q27" s="16"/>
      <c r="R27" s="33"/>
      <c r="S27" s="16"/>
      <c r="T27" s="31"/>
      <c r="U27" s="235"/>
      <c r="V27" s="235"/>
      <c r="AL27" s="217" t="b">
        <f t="shared" si="1"/>
        <v>1</v>
      </c>
      <c r="AM27" s="217" t="b">
        <f t="shared" si="1"/>
        <v>1</v>
      </c>
      <c r="AN27" s="217" t="b">
        <f t="shared" si="1"/>
        <v>1</v>
      </c>
      <c r="AO27" s="217" t="b">
        <f t="shared" si="1"/>
        <v>1</v>
      </c>
      <c r="AP27" s="217" t="b">
        <f t="shared" si="1"/>
        <v>1</v>
      </c>
      <c r="AQ27" s="217" t="b">
        <f t="shared" si="1"/>
        <v>1</v>
      </c>
    </row>
    <row r="28" spans="1:43" ht="15.75">
      <c r="A28" s="4"/>
      <c r="B28" s="621" t="s">
        <v>307</v>
      </c>
      <c r="C28" s="619"/>
      <c r="D28" s="620"/>
      <c r="E28" s="620"/>
      <c r="F28" s="620"/>
      <c r="G28" s="620">
        <v>1</v>
      </c>
      <c r="H28" s="620">
        <f>G28*30</f>
        <v>30</v>
      </c>
      <c r="I28" s="17"/>
      <c r="J28" s="11"/>
      <c r="K28" s="12"/>
      <c r="L28" s="12"/>
      <c r="M28" s="13"/>
      <c r="N28" s="47"/>
      <c r="O28" s="48"/>
      <c r="P28" s="30"/>
      <c r="Q28" s="16"/>
      <c r="R28" s="33"/>
      <c r="S28" s="16"/>
      <c r="T28" s="31"/>
      <c r="U28" s="235"/>
      <c r="V28" s="235"/>
      <c r="AL28" s="217" t="b">
        <f t="shared" si="1"/>
        <v>1</v>
      </c>
      <c r="AM28" s="217" t="b">
        <f t="shared" si="1"/>
        <v>1</v>
      </c>
      <c r="AN28" s="217" t="b">
        <f t="shared" si="1"/>
        <v>1</v>
      </c>
      <c r="AO28" s="217" t="b">
        <f t="shared" si="1"/>
        <v>1</v>
      </c>
      <c r="AP28" s="217" t="b">
        <f t="shared" si="1"/>
        <v>1</v>
      </c>
      <c r="AQ28" s="217" t="b">
        <f t="shared" si="1"/>
        <v>1</v>
      </c>
    </row>
    <row r="29" spans="1:43" ht="15.75">
      <c r="A29" s="622"/>
      <c r="B29" s="621" t="s">
        <v>30</v>
      </c>
      <c r="C29" s="619"/>
      <c r="D29" s="620">
        <v>1</v>
      </c>
      <c r="E29" s="620"/>
      <c r="F29" s="620"/>
      <c r="G29" s="620">
        <v>1</v>
      </c>
      <c r="H29" s="620">
        <f>G29*30</f>
        <v>30</v>
      </c>
      <c r="I29" s="17"/>
      <c r="J29" s="11"/>
      <c r="K29" s="12"/>
      <c r="L29" s="12"/>
      <c r="M29" s="13"/>
      <c r="N29" s="47">
        <v>4</v>
      </c>
      <c r="O29" s="48"/>
      <c r="P29" s="30"/>
      <c r="Q29" s="16"/>
      <c r="R29" s="33"/>
      <c r="S29" s="16"/>
      <c r="T29" s="31"/>
      <c r="U29" s="235"/>
      <c r="V29" s="235"/>
      <c r="AL29" s="217" t="b">
        <f t="shared" si="1"/>
        <v>0</v>
      </c>
      <c r="AM29" s="217" t="b">
        <f t="shared" si="1"/>
        <v>1</v>
      </c>
      <c r="AN29" s="217" t="b">
        <f t="shared" si="1"/>
        <v>1</v>
      </c>
      <c r="AO29" s="217" t="b">
        <f t="shared" si="1"/>
        <v>1</v>
      </c>
      <c r="AP29" s="217" t="b">
        <f t="shared" si="1"/>
        <v>1</v>
      </c>
      <c r="AQ29" s="217" t="b">
        <f t="shared" si="1"/>
        <v>1</v>
      </c>
    </row>
    <row r="30" spans="1:43" ht="15.75">
      <c r="A30" s="119" t="s">
        <v>329</v>
      </c>
      <c r="B30" s="66" t="s">
        <v>31</v>
      </c>
      <c r="C30" s="10"/>
      <c r="D30" s="10"/>
      <c r="E30" s="10"/>
      <c r="F30" s="10"/>
      <c r="G30" s="4">
        <v>5.5</v>
      </c>
      <c r="H30" s="88">
        <f aca="true" t="shared" si="2" ref="H30:H35">30*G30</f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  <c r="AL30" s="217" t="b">
        <f t="shared" si="1"/>
        <v>1</v>
      </c>
      <c r="AM30" s="217" t="b">
        <f t="shared" si="1"/>
        <v>1</v>
      </c>
      <c r="AN30" s="217" t="b">
        <f t="shared" si="1"/>
        <v>1</v>
      </c>
      <c r="AO30" s="217" t="b">
        <f t="shared" si="1"/>
        <v>1</v>
      </c>
      <c r="AP30" s="217" t="b">
        <f t="shared" si="1"/>
        <v>1</v>
      </c>
      <c r="AQ30" s="217" t="b">
        <f t="shared" si="1"/>
        <v>1</v>
      </c>
    </row>
    <row r="31" spans="1:43" ht="15.75">
      <c r="A31" s="35"/>
      <c r="B31" s="67" t="s">
        <v>307</v>
      </c>
      <c r="C31" s="10"/>
      <c r="D31" s="10"/>
      <c r="E31" s="10"/>
      <c r="F31" s="10"/>
      <c r="G31" s="4">
        <v>2.5</v>
      </c>
      <c r="H31" s="88">
        <f t="shared" si="2"/>
        <v>75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  <c r="AL31" s="217" t="b">
        <f t="shared" si="1"/>
        <v>1</v>
      </c>
      <c r="AM31" s="217" t="b">
        <f t="shared" si="1"/>
        <v>1</v>
      </c>
      <c r="AN31" s="217" t="b">
        <f t="shared" si="1"/>
        <v>1</v>
      </c>
      <c r="AO31" s="217" t="b">
        <f t="shared" si="1"/>
        <v>1</v>
      </c>
      <c r="AP31" s="217" t="b">
        <f t="shared" si="1"/>
        <v>1</v>
      </c>
      <c r="AQ31" s="217" t="b">
        <f t="shared" si="1"/>
        <v>1</v>
      </c>
    </row>
    <row r="32" spans="1:43" ht="15.75">
      <c r="A32" s="35"/>
      <c r="B32" s="67" t="s">
        <v>30</v>
      </c>
      <c r="C32" s="12"/>
      <c r="D32" s="12">
        <v>1</v>
      </c>
      <c r="E32" s="12"/>
      <c r="F32" s="10"/>
      <c r="G32" s="4">
        <v>3</v>
      </c>
      <c r="H32" s="88">
        <f t="shared" si="2"/>
        <v>90</v>
      </c>
      <c r="I32" s="17">
        <f>SUM(J32:L32)</f>
        <v>4</v>
      </c>
      <c r="J32" s="11">
        <v>4</v>
      </c>
      <c r="K32" s="12"/>
      <c r="L32" s="12"/>
      <c r="M32" s="13">
        <f>H32-I32</f>
        <v>86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  <c r="AL32" s="217" t="b">
        <f t="shared" si="1"/>
        <v>0</v>
      </c>
      <c r="AM32" s="217" t="b">
        <f t="shared" si="1"/>
        <v>1</v>
      </c>
      <c r="AN32" s="217" t="b">
        <f t="shared" si="1"/>
        <v>1</v>
      </c>
      <c r="AO32" s="217" t="b">
        <f t="shared" si="1"/>
        <v>1</v>
      </c>
      <c r="AP32" s="217" t="b">
        <f t="shared" si="1"/>
        <v>1</v>
      </c>
      <c r="AQ32" s="217" t="b">
        <f t="shared" si="1"/>
        <v>1</v>
      </c>
    </row>
    <row r="33" spans="1:43" ht="15.75">
      <c r="A33" s="117" t="s">
        <v>330</v>
      </c>
      <c r="B33" s="66" t="s">
        <v>44</v>
      </c>
      <c r="C33" s="12"/>
      <c r="D33" s="10"/>
      <c r="E33" s="10"/>
      <c r="F33" s="10"/>
      <c r="G33" s="4">
        <v>4</v>
      </c>
      <c r="H33" s="88">
        <f t="shared" si="2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  <c r="AL33" s="217" t="b">
        <f t="shared" si="1"/>
        <v>1</v>
      </c>
      <c r="AM33" s="217" t="b">
        <f t="shared" si="1"/>
        <v>1</v>
      </c>
      <c r="AN33" s="217" t="b">
        <f t="shared" si="1"/>
        <v>1</v>
      </c>
      <c r="AO33" s="217" t="b">
        <f t="shared" si="1"/>
        <v>1</v>
      </c>
      <c r="AP33" s="217" t="b">
        <f t="shared" si="1"/>
        <v>1</v>
      </c>
      <c r="AQ33" s="217" t="b">
        <f t="shared" si="1"/>
        <v>1</v>
      </c>
    </row>
    <row r="34" spans="1:43" ht="15.75">
      <c r="A34" s="27"/>
      <c r="B34" s="67" t="s">
        <v>307</v>
      </c>
      <c r="C34" s="12"/>
      <c r="D34" s="10"/>
      <c r="E34" s="10"/>
      <c r="F34" s="10"/>
      <c r="G34" s="5">
        <v>2.5</v>
      </c>
      <c r="H34" s="88">
        <f t="shared" si="2"/>
        <v>75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  <c r="AL34" s="217" t="b">
        <f t="shared" si="1"/>
        <v>1</v>
      </c>
      <c r="AM34" s="217" t="b">
        <f t="shared" si="1"/>
        <v>1</v>
      </c>
      <c r="AN34" s="217" t="b">
        <f t="shared" si="1"/>
        <v>1</v>
      </c>
      <c r="AO34" s="217" t="b">
        <f t="shared" si="1"/>
        <v>1</v>
      </c>
      <c r="AP34" s="217" t="b">
        <f t="shared" si="1"/>
        <v>1</v>
      </c>
      <c r="AQ34" s="217" t="b">
        <f t="shared" si="1"/>
        <v>1</v>
      </c>
    </row>
    <row r="35" spans="1:43" ht="15.75">
      <c r="A35" s="118"/>
      <c r="B35" s="67" t="s">
        <v>30</v>
      </c>
      <c r="C35" s="12">
        <v>2</v>
      </c>
      <c r="D35" s="10"/>
      <c r="E35" s="10"/>
      <c r="F35" s="10"/>
      <c r="G35" s="5">
        <v>1.5</v>
      </c>
      <c r="H35" s="88">
        <f t="shared" si="2"/>
        <v>45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41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  <c r="AL35" s="217" t="b">
        <f t="shared" si="1"/>
        <v>1</v>
      </c>
      <c r="AM35" s="217" t="b">
        <f t="shared" si="1"/>
        <v>0</v>
      </c>
      <c r="AN35" s="217" t="b">
        <f t="shared" si="1"/>
        <v>1</v>
      </c>
      <c r="AO35" s="217" t="b">
        <f t="shared" si="1"/>
        <v>1</v>
      </c>
      <c r="AP35" s="217" t="b">
        <f t="shared" si="1"/>
        <v>1</v>
      </c>
      <c r="AQ35" s="217" t="b">
        <f t="shared" si="1"/>
        <v>1</v>
      </c>
    </row>
    <row r="36" spans="1:43" ht="15.75">
      <c r="A36" s="117" t="s">
        <v>331</v>
      </c>
      <c r="B36" s="66" t="s">
        <v>45</v>
      </c>
      <c r="C36" s="12"/>
      <c r="D36" s="10"/>
      <c r="E36" s="10"/>
      <c r="F36" s="10"/>
      <c r="G36" s="5">
        <v>3.5</v>
      </c>
      <c r="H36" s="88">
        <f>SUM(H37:H38)</f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  <c r="AL36" s="217" t="b">
        <f t="shared" si="1"/>
        <v>1</v>
      </c>
      <c r="AM36" s="217" t="b">
        <f t="shared" si="1"/>
        <v>1</v>
      </c>
      <c r="AN36" s="217" t="b">
        <f t="shared" si="1"/>
        <v>1</v>
      </c>
      <c r="AO36" s="217" t="b">
        <f t="shared" si="1"/>
        <v>1</v>
      </c>
      <c r="AP36" s="217" t="b">
        <f t="shared" si="1"/>
        <v>1</v>
      </c>
      <c r="AQ36" s="217" t="b">
        <f t="shared" si="1"/>
        <v>1</v>
      </c>
    </row>
    <row r="37" spans="1:43" ht="15.75">
      <c r="A37" s="27"/>
      <c r="B37" s="67" t="s">
        <v>307</v>
      </c>
      <c r="C37" s="12"/>
      <c r="D37" s="10"/>
      <c r="E37" s="10"/>
      <c r="F37" s="10"/>
      <c r="G37" s="5">
        <v>2</v>
      </c>
      <c r="H37" s="88">
        <f>30*G37</f>
        <v>60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  <c r="AL37" s="217" t="b">
        <f t="shared" si="1"/>
        <v>1</v>
      </c>
      <c r="AM37" s="217" t="b">
        <f t="shared" si="1"/>
        <v>1</v>
      </c>
      <c r="AN37" s="217" t="b">
        <f t="shared" si="1"/>
        <v>1</v>
      </c>
      <c r="AO37" s="217" t="b">
        <f t="shared" si="1"/>
        <v>1</v>
      </c>
      <c r="AP37" s="217" t="b">
        <f t="shared" si="1"/>
        <v>1</v>
      </c>
      <c r="AQ37" s="217" t="b">
        <f t="shared" si="1"/>
        <v>1</v>
      </c>
    </row>
    <row r="38" spans="1:43" ht="15.75">
      <c r="A38" s="117"/>
      <c r="B38" s="67" t="s">
        <v>30</v>
      </c>
      <c r="C38" s="12"/>
      <c r="D38" s="12">
        <v>2</v>
      </c>
      <c r="E38" s="12"/>
      <c r="F38" s="10"/>
      <c r="G38" s="5">
        <v>1.5</v>
      </c>
      <c r="H38" s="88">
        <f>30*G38</f>
        <v>45</v>
      </c>
      <c r="I38" s="17">
        <f>SUM(J38:L38)</f>
        <v>4</v>
      </c>
      <c r="J38" s="11">
        <v>4</v>
      </c>
      <c r="K38" s="12"/>
      <c r="L38" s="12"/>
      <c r="M38" s="13">
        <f>H38-I38</f>
        <v>41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  <c r="AL38" s="217" t="b">
        <f t="shared" si="1"/>
        <v>1</v>
      </c>
      <c r="AM38" s="217" t="b">
        <f t="shared" si="1"/>
        <v>0</v>
      </c>
      <c r="AN38" s="217" t="b">
        <f t="shared" si="1"/>
        <v>1</v>
      </c>
      <c r="AO38" s="217" t="b">
        <f t="shared" si="1"/>
        <v>1</v>
      </c>
      <c r="AP38" s="217" t="b">
        <f t="shared" si="1"/>
        <v>1</v>
      </c>
      <c r="AQ38" s="217" t="b">
        <f t="shared" si="1"/>
        <v>1</v>
      </c>
    </row>
    <row r="39" spans="1:43" ht="15.75">
      <c r="A39" s="117" t="s">
        <v>332</v>
      </c>
      <c r="B39" s="66" t="s">
        <v>46</v>
      </c>
      <c r="C39" s="12"/>
      <c r="D39" s="10"/>
      <c r="E39" s="10"/>
      <c r="F39" s="10"/>
      <c r="G39" s="5">
        <v>11</v>
      </c>
      <c r="H39" s="88">
        <f>30*G39</f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  <c r="AL39" s="217" t="b">
        <f t="shared" si="1"/>
        <v>1</v>
      </c>
      <c r="AM39" s="217" t="b">
        <f t="shared" si="1"/>
        <v>1</v>
      </c>
      <c r="AN39" s="217" t="b">
        <f t="shared" si="1"/>
        <v>1</v>
      </c>
      <c r="AO39" s="217" t="b">
        <f t="shared" si="1"/>
        <v>1</v>
      </c>
      <c r="AP39" s="217" t="b">
        <f t="shared" si="1"/>
        <v>1</v>
      </c>
      <c r="AQ39" s="217" t="b">
        <f t="shared" si="1"/>
        <v>1</v>
      </c>
    </row>
    <row r="40" spans="1:43" ht="15.75">
      <c r="A40" s="117"/>
      <c r="B40" s="67" t="s">
        <v>307</v>
      </c>
      <c r="C40" s="12"/>
      <c r="D40" s="10"/>
      <c r="E40" s="10"/>
      <c r="F40" s="10"/>
      <c r="G40" s="5">
        <v>8</v>
      </c>
      <c r="H40" s="88">
        <f>30*G40</f>
        <v>240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  <c r="AL40" s="217" t="b">
        <f t="shared" si="1"/>
        <v>1</v>
      </c>
      <c r="AM40" s="217" t="b">
        <f t="shared" si="1"/>
        <v>1</v>
      </c>
      <c r="AN40" s="217" t="b">
        <f t="shared" si="1"/>
        <v>1</v>
      </c>
      <c r="AO40" s="217" t="b">
        <f t="shared" si="1"/>
        <v>1</v>
      </c>
      <c r="AP40" s="217" t="b">
        <f t="shared" si="1"/>
        <v>1</v>
      </c>
      <c r="AQ40" s="217" t="b">
        <f t="shared" si="1"/>
        <v>1</v>
      </c>
    </row>
    <row r="41" spans="1:43" ht="15.75">
      <c r="A41" s="117"/>
      <c r="B41" s="67" t="s">
        <v>30</v>
      </c>
      <c r="C41" s="12">
        <v>1</v>
      </c>
      <c r="D41" s="12"/>
      <c r="E41" s="12"/>
      <c r="F41" s="10"/>
      <c r="G41" s="5">
        <v>3</v>
      </c>
      <c r="H41" s="88">
        <f>30*G41</f>
        <v>90</v>
      </c>
      <c r="I41" s="17">
        <f>SUM(J41:L41)</f>
        <v>8</v>
      </c>
      <c r="J41" s="11">
        <v>8</v>
      </c>
      <c r="K41" s="12"/>
      <c r="L41" s="12"/>
      <c r="M41" s="13">
        <f>H41-I41</f>
        <v>82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  <c r="AL41" s="217" t="b">
        <f t="shared" si="1"/>
        <v>0</v>
      </c>
      <c r="AM41" s="217" t="b">
        <f t="shared" si="1"/>
        <v>1</v>
      </c>
      <c r="AN41" s="217" t="b">
        <f t="shared" si="1"/>
        <v>1</v>
      </c>
      <c r="AO41" s="217" t="b">
        <f t="shared" si="1"/>
        <v>1</v>
      </c>
      <c r="AP41" s="217" t="b">
        <f t="shared" si="1"/>
        <v>1</v>
      </c>
      <c r="AQ41" s="217" t="b">
        <f t="shared" si="1"/>
        <v>1</v>
      </c>
    </row>
    <row r="42" spans="1:43" ht="15.75" hidden="1">
      <c r="A42" s="117"/>
      <c r="B42" s="66"/>
      <c r="C42" s="12"/>
      <c r="D42" s="10"/>
      <c r="E42" s="10"/>
      <c r="F42" s="10"/>
      <c r="G42" s="5"/>
      <c r="H42" s="88"/>
      <c r="I42" s="17"/>
      <c r="J42" s="11"/>
      <c r="K42" s="12"/>
      <c r="L42" s="11"/>
      <c r="M42" s="13"/>
      <c r="N42" s="30"/>
      <c r="O42" s="16"/>
      <c r="P42" s="30"/>
      <c r="Q42" s="16"/>
      <c r="R42" s="33"/>
      <c r="S42" s="16"/>
      <c r="T42" s="31"/>
      <c r="U42" s="235"/>
      <c r="V42" s="235"/>
      <c r="AL42" s="217" t="b">
        <f t="shared" si="1"/>
        <v>1</v>
      </c>
      <c r="AM42" s="217" t="b">
        <f t="shared" si="1"/>
        <v>1</v>
      </c>
      <c r="AN42" s="217" t="b">
        <f t="shared" si="1"/>
        <v>1</v>
      </c>
      <c r="AO42" s="217" t="b">
        <f t="shared" si="1"/>
        <v>1</v>
      </c>
      <c r="AP42" s="217" t="b">
        <f t="shared" si="1"/>
        <v>1</v>
      </c>
      <c r="AQ42" s="217" t="b">
        <f t="shared" si="1"/>
        <v>1</v>
      </c>
    </row>
    <row r="43" spans="1:43" ht="15.75" hidden="1">
      <c r="A43" s="117"/>
      <c r="B43" s="67"/>
      <c r="C43" s="43"/>
      <c r="D43" s="44"/>
      <c r="E43" s="44"/>
      <c r="F43" s="44"/>
      <c r="G43" s="5"/>
      <c r="H43" s="88"/>
      <c r="I43" s="17"/>
      <c r="J43" s="11"/>
      <c r="K43" s="12"/>
      <c r="L43" s="11"/>
      <c r="M43" s="13"/>
      <c r="N43" s="30"/>
      <c r="O43" s="16"/>
      <c r="P43" s="30"/>
      <c r="Q43" s="16"/>
      <c r="R43" s="33"/>
      <c r="S43" s="16"/>
      <c r="T43" s="31"/>
      <c r="U43" s="235"/>
      <c r="V43" s="235"/>
      <c r="AL43" s="217" t="b">
        <f t="shared" si="1"/>
        <v>1</v>
      </c>
      <c r="AM43" s="217" t="b">
        <f t="shared" si="1"/>
        <v>1</v>
      </c>
      <c r="AN43" s="217" t="b">
        <f t="shared" si="1"/>
        <v>1</v>
      </c>
      <c r="AO43" s="217" t="b">
        <f t="shared" si="1"/>
        <v>1</v>
      </c>
      <c r="AP43" s="217" t="b">
        <f t="shared" si="1"/>
        <v>1</v>
      </c>
      <c r="AQ43" s="217" t="b">
        <f t="shared" si="1"/>
        <v>1</v>
      </c>
    </row>
    <row r="44" spans="1:43" ht="15.75" hidden="1">
      <c r="A44" s="117"/>
      <c r="B44" s="67"/>
      <c r="C44" s="12"/>
      <c r="D44" s="10"/>
      <c r="E44" s="10"/>
      <c r="F44" s="10"/>
      <c r="G44" s="5"/>
      <c r="H44" s="88"/>
      <c r="I44" s="17"/>
      <c r="J44" s="11"/>
      <c r="K44" s="12"/>
      <c r="L44" s="12"/>
      <c r="M44" s="13"/>
      <c r="N44" s="30"/>
      <c r="O44" s="16"/>
      <c r="P44" s="30"/>
      <c r="Q44" s="16"/>
      <c r="R44" s="33"/>
      <c r="S44" s="16"/>
      <c r="T44" s="31"/>
      <c r="U44" s="235"/>
      <c r="V44" s="235"/>
      <c r="Z44" s="2">
        <v>2</v>
      </c>
      <c r="AL44" s="217" t="b">
        <f t="shared" si="1"/>
        <v>1</v>
      </c>
      <c r="AM44" s="217" t="b">
        <f t="shared" si="1"/>
        <v>1</v>
      </c>
      <c r="AN44" s="217" t="b">
        <f t="shared" si="1"/>
        <v>1</v>
      </c>
      <c r="AO44" s="217" t="b">
        <f t="shared" si="1"/>
        <v>1</v>
      </c>
      <c r="AP44" s="217" t="b">
        <f t="shared" si="1"/>
        <v>1</v>
      </c>
      <c r="AQ44" s="217" t="b">
        <f t="shared" si="1"/>
        <v>1</v>
      </c>
    </row>
    <row r="45" spans="1:43" ht="15.75" customHeight="1" hidden="1">
      <c r="A45" s="117"/>
      <c r="B45" s="66" t="s">
        <v>47</v>
      </c>
      <c r="C45" s="12"/>
      <c r="D45" s="10"/>
      <c r="E45" s="10"/>
      <c r="F45" s="10"/>
      <c r="G45" s="5">
        <v>3</v>
      </c>
      <c r="H45" s="88">
        <v>90</v>
      </c>
      <c r="I45" s="17"/>
      <c r="J45" s="11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  <c r="AL45" s="217" t="b">
        <f t="shared" si="1"/>
        <v>1</v>
      </c>
      <c r="AM45" s="217" t="b">
        <f t="shared" si="1"/>
        <v>1</v>
      </c>
      <c r="AN45" s="217" t="b">
        <f t="shared" si="1"/>
        <v>1</v>
      </c>
      <c r="AO45" s="217" t="b">
        <f t="shared" si="1"/>
        <v>1</v>
      </c>
      <c r="AP45" s="217" t="b">
        <f t="shared" si="1"/>
        <v>1</v>
      </c>
      <c r="AQ45" s="217" t="b">
        <f t="shared" si="1"/>
        <v>1</v>
      </c>
    </row>
    <row r="46" spans="1:43" ht="15.75" customHeight="1" hidden="1">
      <c r="A46" s="35"/>
      <c r="B46" s="67" t="s">
        <v>307</v>
      </c>
      <c r="C46" s="12"/>
      <c r="D46" s="10"/>
      <c r="E46" s="10"/>
      <c r="F46" s="10"/>
      <c r="G46" s="5"/>
      <c r="H46" s="479"/>
      <c r="I46" s="17"/>
      <c r="J46" s="11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  <c r="AL46" s="217" t="b">
        <f t="shared" si="1"/>
        <v>1</v>
      </c>
      <c r="AM46" s="217" t="b">
        <f t="shared" si="1"/>
        <v>1</v>
      </c>
      <c r="AN46" s="217" t="b">
        <f t="shared" si="1"/>
        <v>1</v>
      </c>
      <c r="AO46" s="217" t="b">
        <f t="shared" si="1"/>
        <v>1</v>
      </c>
      <c r="AP46" s="217" t="b">
        <f t="shared" si="1"/>
        <v>1</v>
      </c>
      <c r="AQ46" s="217" t="b">
        <f t="shared" si="1"/>
        <v>1</v>
      </c>
    </row>
    <row r="47" spans="1:43" ht="15.75" customHeight="1">
      <c r="A47" s="117" t="s">
        <v>333</v>
      </c>
      <c r="B47" s="66" t="s">
        <v>251</v>
      </c>
      <c r="C47" s="12"/>
      <c r="D47" s="12">
        <v>2</v>
      </c>
      <c r="E47" s="12"/>
      <c r="F47" s="10"/>
      <c r="G47" s="5">
        <v>3</v>
      </c>
      <c r="H47" s="11">
        <f>G47*30</f>
        <v>90</v>
      </c>
      <c r="I47" s="17">
        <f>SUM(J47:L47)</f>
        <v>8</v>
      </c>
      <c r="J47" s="11">
        <v>8</v>
      </c>
      <c r="K47" s="12"/>
      <c r="L47" s="12"/>
      <c r="M47" s="13">
        <f>H47-I47</f>
        <v>82</v>
      </c>
      <c r="N47" s="30"/>
      <c r="O47" s="69" t="s">
        <v>213</v>
      </c>
      <c r="P47" s="30"/>
      <c r="Q47" s="16"/>
      <c r="R47" s="33"/>
      <c r="S47" s="16"/>
      <c r="T47" s="31"/>
      <c r="U47" s="235"/>
      <c r="V47" s="235"/>
      <c r="Z47" s="2">
        <v>1</v>
      </c>
      <c r="AL47" s="217" t="b">
        <f t="shared" si="1"/>
        <v>1</v>
      </c>
      <c r="AM47" s="217" t="b">
        <f t="shared" si="1"/>
        <v>0</v>
      </c>
      <c r="AN47" s="217" t="b">
        <f t="shared" si="1"/>
        <v>1</v>
      </c>
      <c r="AO47" s="217" t="b">
        <f t="shared" si="1"/>
        <v>1</v>
      </c>
      <c r="AP47" s="217" t="b">
        <f t="shared" si="1"/>
        <v>1</v>
      </c>
      <c r="AQ47" s="217" t="b">
        <f aca="true" t="shared" si="3" ref="AQ47:AQ55">ISBLANK(S47)</f>
        <v>1</v>
      </c>
    </row>
    <row r="48" spans="1:43" ht="15.75" customHeight="1">
      <c r="A48" s="117" t="s">
        <v>334</v>
      </c>
      <c r="B48" s="66" t="s">
        <v>32</v>
      </c>
      <c r="C48" s="12"/>
      <c r="D48" s="10"/>
      <c r="E48" s="10"/>
      <c r="F48" s="10"/>
      <c r="G48" s="5">
        <v>7</v>
      </c>
      <c r="H48" s="11">
        <f aca="true" t="shared" si="4" ref="H48:H55">G48*30</f>
        <v>210</v>
      </c>
      <c r="I48" s="4"/>
      <c r="J48" s="12"/>
      <c r="K48" s="12"/>
      <c r="L48" s="12"/>
      <c r="M48" s="13"/>
      <c r="N48" s="30"/>
      <c r="O48" s="16"/>
      <c r="P48" s="30"/>
      <c r="Q48" s="16"/>
      <c r="R48" s="33"/>
      <c r="S48" s="16"/>
      <c r="T48" s="31"/>
      <c r="U48" s="235"/>
      <c r="V48" s="235"/>
      <c r="AL48" s="217" t="b">
        <f t="shared" si="1"/>
        <v>1</v>
      </c>
      <c r="AM48" s="217" t="b">
        <f t="shared" si="1"/>
        <v>1</v>
      </c>
      <c r="AN48" s="217" t="b">
        <f t="shared" si="1"/>
        <v>1</v>
      </c>
      <c r="AO48" s="217" t="b">
        <f t="shared" si="1"/>
        <v>1</v>
      </c>
      <c r="AP48" s="217" t="b">
        <f t="shared" si="1"/>
        <v>1</v>
      </c>
      <c r="AQ48" s="217" t="b">
        <f t="shared" si="3"/>
        <v>1</v>
      </c>
    </row>
    <row r="49" spans="1:43" ht="15.75" customHeight="1">
      <c r="A49" s="35"/>
      <c r="B49" s="67" t="s">
        <v>307</v>
      </c>
      <c r="C49" s="43"/>
      <c r="D49" s="44"/>
      <c r="E49" s="44"/>
      <c r="F49" s="44"/>
      <c r="G49" s="5">
        <v>3</v>
      </c>
      <c r="H49" s="11">
        <f t="shared" si="4"/>
        <v>90</v>
      </c>
      <c r="I49" s="4"/>
      <c r="J49" s="12"/>
      <c r="K49" s="12"/>
      <c r="L49" s="12"/>
      <c r="M49" s="13"/>
      <c r="N49" s="30"/>
      <c r="O49" s="16"/>
      <c r="P49" s="30"/>
      <c r="Q49" s="16"/>
      <c r="R49" s="33"/>
      <c r="S49" s="16"/>
      <c r="T49" s="31"/>
      <c r="U49" s="235"/>
      <c r="V49" s="235"/>
      <c r="AL49" s="217" t="b">
        <f t="shared" si="1"/>
        <v>1</v>
      </c>
      <c r="AM49" s="217" t="b">
        <f t="shared" si="1"/>
        <v>1</v>
      </c>
      <c r="AN49" s="217" t="b">
        <f t="shared" si="1"/>
        <v>1</v>
      </c>
      <c r="AO49" s="217" t="b">
        <f t="shared" si="1"/>
        <v>1</v>
      </c>
      <c r="AP49" s="217" t="b">
        <f t="shared" si="1"/>
        <v>1</v>
      </c>
      <c r="AQ49" s="217" t="b">
        <f t="shared" si="3"/>
        <v>1</v>
      </c>
    </row>
    <row r="50" spans="1:43" ht="15.75" customHeight="1">
      <c r="A50" s="117"/>
      <c r="B50" s="67" t="s">
        <v>30</v>
      </c>
      <c r="C50" s="12"/>
      <c r="D50" s="10"/>
      <c r="E50" s="10"/>
      <c r="F50" s="10"/>
      <c r="G50" s="5">
        <v>4</v>
      </c>
      <c r="H50" s="11">
        <f t="shared" si="4"/>
        <v>120</v>
      </c>
      <c r="I50" s="17"/>
      <c r="J50" s="11"/>
      <c r="K50" s="10"/>
      <c r="L50" s="11"/>
      <c r="M50" s="13"/>
      <c r="N50" s="69"/>
      <c r="O50" s="16"/>
      <c r="P50" s="30"/>
      <c r="Q50" s="16"/>
      <c r="R50" s="33"/>
      <c r="S50" s="16"/>
      <c r="T50" s="31"/>
      <c r="U50" s="235"/>
      <c r="V50" s="235"/>
      <c r="AL50" s="217" t="b">
        <f t="shared" si="1"/>
        <v>1</v>
      </c>
      <c r="AM50" s="217" t="b">
        <f t="shared" si="1"/>
        <v>1</v>
      </c>
      <c r="AN50" s="217" t="b">
        <f t="shared" si="1"/>
        <v>1</v>
      </c>
      <c r="AO50" s="217" t="b">
        <f t="shared" si="1"/>
        <v>1</v>
      </c>
      <c r="AP50" s="217" t="b">
        <f t="shared" si="1"/>
        <v>1</v>
      </c>
      <c r="AQ50" s="217" t="b">
        <f t="shared" si="3"/>
        <v>1</v>
      </c>
    </row>
    <row r="51" spans="1:43" ht="15.75" customHeight="1">
      <c r="A51" s="117"/>
      <c r="B51" s="67" t="s">
        <v>30</v>
      </c>
      <c r="C51" s="12"/>
      <c r="D51" s="12">
        <v>1</v>
      </c>
      <c r="E51" s="10"/>
      <c r="F51" s="10"/>
      <c r="G51" s="5">
        <v>2</v>
      </c>
      <c r="H51" s="11">
        <f t="shared" si="4"/>
        <v>60</v>
      </c>
      <c r="I51" s="17">
        <v>16</v>
      </c>
      <c r="J51" s="11">
        <v>8</v>
      </c>
      <c r="K51" s="10" t="s">
        <v>77</v>
      </c>
      <c r="L51" s="11" t="s">
        <v>215</v>
      </c>
      <c r="M51" s="13">
        <f>H51-I51</f>
        <v>44</v>
      </c>
      <c r="N51" s="69" t="s">
        <v>249</v>
      </c>
      <c r="O51" s="16"/>
      <c r="P51" s="30"/>
      <c r="Q51" s="16"/>
      <c r="R51" s="33"/>
      <c r="S51" s="16"/>
      <c r="T51" s="31"/>
      <c r="U51" s="235"/>
      <c r="V51" s="235"/>
      <c r="Z51" s="2">
        <v>1</v>
      </c>
      <c r="AL51" s="217" t="b">
        <f t="shared" si="1"/>
        <v>0</v>
      </c>
      <c r="AM51" s="217" t="b">
        <f t="shared" si="1"/>
        <v>1</v>
      </c>
      <c r="AN51" s="217" t="b">
        <f t="shared" si="1"/>
        <v>1</v>
      </c>
      <c r="AO51" s="217" t="b">
        <f t="shared" si="1"/>
        <v>1</v>
      </c>
      <c r="AP51" s="217" t="b">
        <f t="shared" si="1"/>
        <v>1</v>
      </c>
      <c r="AQ51" s="217" t="b">
        <f t="shared" si="3"/>
        <v>1</v>
      </c>
    </row>
    <row r="52" spans="1:43" ht="15.75" customHeight="1">
      <c r="A52" s="117"/>
      <c r="B52" s="67" t="s">
        <v>30</v>
      </c>
      <c r="C52" s="12">
        <v>2</v>
      </c>
      <c r="D52" s="10"/>
      <c r="E52" s="10"/>
      <c r="F52" s="10"/>
      <c r="G52" s="5">
        <v>2</v>
      </c>
      <c r="H52" s="11">
        <f t="shared" si="4"/>
        <v>60</v>
      </c>
      <c r="I52" s="17">
        <v>16</v>
      </c>
      <c r="J52" s="11">
        <v>8</v>
      </c>
      <c r="K52" s="10" t="s">
        <v>77</v>
      </c>
      <c r="L52" s="11" t="s">
        <v>215</v>
      </c>
      <c r="M52" s="13">
        <f>H52-I52</f>
        <v>44</v>
      </c>
      <c r="N52" s="69"/>
      <c r="O52" s="69" t="s">
        <v>249</v>
      </c>
      <c r="P52" s="30"/>
      <c r="Q52" s="16"/>
      <c r="R52" s="33"/>
      <c r="S52" s="16"/>
      <c r="T52" s="31"/>
      <c r="U52" s="235"/>
      <c r="V52" s="235"/>
      <c r="Z52" s="2">
        <v>1</v>
      </c>
      <c r="AL52" s="217" t="b">
        <f t="shared" si="1"/>
        <v>1</v>
      </c>
      <c r="AM52" s="217" t="b">
        <f t="shared" si="1"/>
        <v>0</v>
      </c>
      <c r="AN52" s="217" t="b">
        <f t="shared" si="1"/>
        <v>1</v>
      </c>
      <c r="AO52" s="217" t="b">
        <f t="shared" si="1"/>
        <v>1</v>
      </c>
      <c r="AP52" s="217" t="b">
        <f t="shared" si="1"/>
        <v>1</v>
      </c>
      <c r="AQ52" s="217" t="b">
        <f t="shared" si="3"/>
        <v>1</v>
      </c>
    </row>
    <row r="53" spans="1:43" ht="15.75" customHeight="1">
      <c r="A53" s="117" t="s">
        <v>335</v>
      </c>
      <c r="B53" s="66" t="s">
        <v>48</v>
      </c>
      <c r="C53" s="12"/>
      <c r="D53" s="10"/>
      <c r="E53" s="10"/>
      <c r="F53" s="10"/>
      <c r="G53" s="5">
        <v>3</v>
      </c>
      <c r="H53" s="11">
        <f t="shared" si="4"/>
        <v>90</v>
      </c>
      <c r="I53" s="4"/>
      <c r="J53" s="12"/>
      <c r="K53" s="12"/>
      <c r="L53" s="12"/>
      <c r="M53" s="13"/>
      <c r="N53" s="30"/>
      <c r="O53" s="16"/>
      <c r="P53" s="30"/>
      <c r="Q53" s="16"/>
      <c r="R53" s="33"/>
      <c r="S53" s="16"/>
      <c r="T53" s="31"/>
      <c r="U53" s="235"/>
      <c r="V53" s="235">
        <v>30</v>
      </c>
      <c r="W53" s="2">
        <v>2</v>
      </c>
      <c r="AL53" s="217" t="b">
        <f t="shared" si="1"/>
        <v>1</v>
      </c>
      <c r="AM53" s="217" t="b">
        <f t="shared" si="1"/>
        <v>1</v>
      </c>
      <c r="AN53" s="217" t="b">
        <f t="shared" si="1"/>
        <v>1</v>
      </c>
      <c r="AO53" s="217" t="b">
        <f t="shared" si="1"/>
        <v>1</v>
      </c>
      <c r="AP53" s="217" t="b">
        <f t="shared" si="1"/>
        <v>1</v>
      </c>
      <c r="AQ53" s="217" t="b">
        <f t="shared" si="3"/>
        <v>1</v>
      </c>
    </row>
    <row r="54" spans="1:43" ht="15.75" customHeight="1">
      <c r="A54" s="35"/>
      <c r="B54" s="67" t="s">
        <v>307</v>
      </c>
      <c r="C54" s="12"/>
      <c r="D54" s="10"/>
      <c r="E54" s="10"/>
      <c r="F54" s="10"/>
      <c r="G54" s="5">
        <v>1.5</v>
      </c>
      <c r="H54" s="11">
        <f t="shared" si="4"/>
        <v>45</v>
      </c>
      <c r="I54" s="4"/>
      <c r="J54" s="12"/>
      <c r="K54" s="12"/>
      <c r="L54" s="12"/>
      <c r="M54" s="13"/>
      <c r="N54" s="30"/>
      <c r="O54" s="16"/>
      <c r="P54" s="30"/>
      <c r="Q54" s="16"/>
      <c r="R54" s="33"/>
      <c r="S54" s="16"/>
      <c r="T54" s="31"/>
      <c r="U54" s="235"/>
      <c r="V54" s="235">
        <v>34</v>
      </c>
      <c r="W54" s="2">
        <v>2</v>
      </c>
      <c r="AL54" s="217" t="b">
        <f t="shared" si="1"/>
        <v>1</v>
      </c>
      <c r="AM54" s="217" t="b">
        <f t="shared" si="1"/>
        <v>1</v>
      </c>
      <c r="AN54" s="217" t="b">
        <f t="shared" si="1"/>
        <v>1</v>
      </c>
      <c r="AO54" s="217" t="b">
        <f t="shared" si="1"/>
        <v>1</v>
      </c>
      <c r="AP54" s="217" t="b">
        <f t="shared" si="1"/>
        <v>1</v>
      </c>
      <c r="AQ54" s="217" t="b">
        <f t="shared" si="3"/>
        <v>1</v>
      </c>
    </row>
    <row r="55" spans="1:43" ht="15.75" customHeight="1" thickBot="1">
      <c r="A55" s="117"/>
      <c r="B55" s="67" t="s">
        <v>30</v>
      </c>
      <c r="C55" s="12"/>
      <c r="D55" s="12">
        <v>2</v>
      </c>
      <c r="E55" s="12"/>
      <c r="F55" s="10"/>
      <c r="G55" s="5">
        <v>1.5</v>
      </c>
      <c r="H55" s="11">
        <f t="shared" si="4"/>
        <v>45</v>
      </c>
      <c r="I55" s="17">
        <f>SUM(J55:L55)</f>
        <v>4</v>
      </c>
      <c r="J55" s="12">
        <v>4</v>
      </c>
      <c r="K55" s="12"/>
      <c r="L55" s="12"/>
      <c r="M55" s="13">
        <f>H55-I55</f>
        <v>41</v>
      </c>
      <c r="N55" s="30"/>
      <c r="O55" s="16">
        <v>4</v>
      </c>
      <c r="P55" s="30"/>
      <c r="Q55" s="16"/>
      <c r="R55" s="33"/>
      <c r="S55" s="16"/>
      <c r="T55" s="31"/>
      <c r="U55" s="235"/>
      <c r="V55" s="235"/>
      <c r="W55" s="2">
        <v>8</v>
      </c>
      <c r="Z55" s="2">
        <v>1</v>
      </c>
      <c r="AL55" s="217" t="b">
        <f t="shared" si="1"/>
        <v>1</v>
      </c>
      <c r="AM55" s="217" t="b">
        <f t="shared" si="1"/>
        <v>0</v>
      </c>
      <c r="AN55" s="217" t="b">
        <f t="shared" si="1"/>
        <v>1</v>
      </c>
      <c r="AO55" s="217" t="b">
        <f t="shared" si="1"/>
        <v>1</v>
      </c>
      <c r="AP55" s="217" t="b">
        <f t="shared" si="1"/>
        <v>1</v>
      </c>
      <c r="AQ55" s="217" t="b">
        <f t="shared" si="3"/>
        <v>1</v>
      </c>
    </row>
    <row r="56" spans="1:45" ht="18" customHeight="1">
      <c r="A56" s="733" t="s">
        <v>4</v>
      </c>
      <c r="B56" s="734"/>
      <c r="C56" s="207"/>
      <c r="D56" s="207"/>
      <c r="E56" s="207"/>
      <c r="F56" s="207"/>
      <c r="G56" s="555">
        <f>SUM(G11,G14:G17,G20:G23,G26:G27,G30,G33,G36,G39,G42,G47,G48,G53)</f>
        <v>75.5</v>
      </c>
      <c r="H56" s="555">
        <f>SUM(H11,H14:H17,H20:H23,H26:H30,H33,H36,H39,H42,H47,H48,H53)</f>
        <v>2175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198">
        <f>G56*30</f>
        <v>2265</v>
      </c>
      <c r="V56" s="198"/>
      <c r="AL56" s="629">
        <f aca="true" t="shared" si="5" ref="AL56:AQ56">SUMIF(AL11:AL55,FALSE,$G11:$G55)</f>
        <v>12</v>
      </c>
      <c r="AM56" s="629">
        <f t="shared" si="5"/>
        <v>9.5</v>
      </c>
      <c r="AN56" s="629">
        <f t="shared" si="5"/>
        <v>0</v>
      </c>
      <c r="AO56" s="629">
        <f t="shared" si="5"/>
        <v>0</v>
      </c>
      <c r="AP56" s="629">
        <f t="shared" si="5"/>
        <v>0</v>
      </c>
      <c r="AQ56" s="629">
        <f t="shared" si="5"/>
        <v>1.5</v>
      </c>
      <c r="AS56" s="308">
        <f>SUM(AL56:AR56)</f>
        <v>23</v>
      </c>
    </row>
    <row r="57" spans="1:22" ht="18" customHeight="1" thickBot="1">
      <c r="A57" s="742" t="s">
        <v>311</v>
      </c>
      <c r="B57" s="742"/>
      <c r="C57" s="213"/>
      <c r="D57" s="213"/>
      <c r="E57" s="213"/>
      <c r="F57" s="213"/>
      <c r="G57" s="201">
        <f>SUM(G12,G14,G15,G16,G18,G20,G21,G22,G24,G28,G31,G34,G37,G40,G43,G49,G54)</f>
        <v>52.5</v>
      </c>
      <c r="H57" s="483">
        <f>SUM(H12,H14,H15,H16,H18,H20,H21,H22,H24,H31,H34,H37,H40,H43,H49,H54)</f>
        <v>1395</v>
      </c>
      <c r="I57" s="214"/>
      <c r="J57" s="214"/>
      <c r="K57" s="214"/>
      <c r="L57" s="214"/>
      <c r="M57" s="216"/>
      <c r="N57" s="216"/>
      <c r="O57" s="216"/>
      <c r="P57" s="200"/>
      <c r="Q57" s="216"/>
      <c r="R57" s="16"/>
      <c r="S57" s="16"/>
      <c r="T57" s="31"/>
      <c r="U57" s="198">
        <f>G57*30</f>
        <v>1575</v>
      </c>
      <c r="V57" s="198"/>
    </row>
    <row r="58" spans="1:22" ht="18" customHeight="1" thickBot="1">
      <c r="A58" s="742" t="s">
        <v>64</v>
      </c>
      <c r="B58" s="742"/>
      <c r="C58" s="213"/>
      <c r="D58" s="213"/>
      <c r="E58" s="213"/>
      <c r="F58" s="213"/>
      <c r="G58" s="556">
        <f>SUM(G13,G19,G25,G26,G29,G32,G35,G38,G41,G44,G47,G50,G55)</f>
        <v>23</v>
      </c>
      <c r="H58" s="554">
        <f>SUM(H13,H19,H25,H26,H32,H35,H38,H41,H44,H47,H50,H55)</f>
        <v>660</v>
      </c>
      <c r="I58" s="214">
        <f>SUM(I23:I55)</f>
        <v>68</v>
      </c>
      <c r="J58" s="214">
        <f>SUM(J23:J55)</f>
        <v>52</v>
      </c>
      <c r="K58" s="214">
        <v>12</v>
      </c>
      <c r="L58" s="214">
        <v>4</v>
      </c>
      <c r="M58" s="214">
        <f>SUM(M23:M55)</f>
        <v>517</v>
      </c>
      <c r="N58" s="480" t="s">
        <v>371</v>
      </c>
      <c r="O58" s="480" t="s">
        <v>252</v>
      </c>
      <c r="P58" s="210">
        <v>8</v>
      </c>
      <c r="Q58" s="211"/>
      <c r="R58" s="210"/>
      <c r="S58" s="480" t="s">
        <v>211</v>
      </c>
      <c r="T58" s="212"/>
      <c r="U58" s="198">
        <f>G58*30</f>
        <v>690</v>
      </c>
      <c r="V58" s="198"/>
    </row>
    <row r="59" spans="1:44" s="90" customFormat="1" ht="15.75">
      <c r="A59" s="748" t="s">
        <v>292</v>
      </c>
      <c r="B59" s="748"/>
      <c r="C59" s="748"/>
      <c r="D59" s="748"/>
      <c r="E59" s="748"/>
      <c r="F59" s="748"/>
      <c r="G59" s="748"/>
      <c r="H59" s="748"/>
      <c r="I59" s="748"/>
      <c r="J59" s="748"/>
      <c r="K59" s="748"/>
      <c r="L59" s="748"/>
      <c r="M59" s="748"/>
      <c r="N59" s="748"/>
      <c r="O59" s="748"/>
      <c r="P59" s="748"/>
      <c r="Q59" s="748"/>
      <c r="R59" s="748"/>
      <c r="S59" s="748"/>
      <c r="T59" s="749"/>
      <c r="U59" s="234"/>
      <c r="V59" s="234"/>
      <c r="AL59" s="186"/>
      <c r="AM59" s="186"/>
      <c r="AN59" s="186"/>
      <c r="AO59" s="186"/>
      <c r="AP59" s="186"/>
      <c r="AQ59" s="186"/>
      <c r="AR59" s="186"/>
    </row>
    <row r="60" spans="1:24" ht="15.75" customHeight="1" hidden="1">
      <c r="A60" s="117" t="s">
        <v>131</v>
      </c>
      <c r="B60" s="66"/>
      <c r="C60" s="4"/>
      <c r="D60" s="4"/>
      <c r="E60" s="4"/>
      <c r="F60" s="4"/>
      <c r="G60" s="4"/>
      <c r="H60" s="4"/>
      <c r="I60" s="17"/>
      <c r="J60" s="11"/>
      <c r="K60" s="12"/>
      <c r="L60" s="12"/>
      <c r="M60" s="13"/>
      <c r="N60" s="30"/>
      <c r="O60" s="14"/>
      <c r="P60" s="32"/>
      <c r="Q60" s="14"/>
      <c r="R60" s="40"/>
      <c r="S60" s="14"/>
      <c r="T60" s="26"/>
      <c r="U60" s="104"/>
      <c r="V60" s="104"/>
      <c r="W60" s="218">
        <f>J60</f>
        <v>0</v>
      </c>
      <c r="X60" s="2">
        <f>K60</f>
        <v>0</v>
      </c>
    </row>
    <row r="61" spans="1:24" ht="15.75" customHeight="1" hidden="1">
      <c r="A61" s="117"/>
      <c r="B61" s="67"/>
      <c r="C61" s="4"/>
      <c r="D61" s="4"/>
      <c r="E61" s="4"/>
      <c r="F61" s="4"/>
      <c r="G61" s="5"/>
      <c r="H61" s="5"/>
      <c r="I61" s="17"/>
      <c r="J61" s="11"/>
      <c r="K61" s="12"/>
      <c r="L61" s="12"/>
      <c r="M61" s="13"/>
      <c r="N61" s="49"/>
      <c r="O61" s="14"/>
      <c r="P61" s="32"/>
      <c r="Q61" s="14"/>
      <c r="R61" s="40"/>
      <c r="S61" s="14"/>
      <c r="T61" s="26"/>
      <c r="U61" s="104"/>
      <c r="V61" s="104"/>
      <c r="W61" s="218">
        <f aca="true" t="shared" si="6" ref="W61:W126">J61</f>
        <v>0</v>
      </c>
      <c r="X61" s="2">
        <f aca="true" t="shared" si="7" ref="X61:X126">K61</f>
        <v>0</v>
      </c>
    </row>
    <row r="62" spans="1:43" ht="15.75" customHeight="1">
      <c r="A62" s="117" t="s">
        <v>113</v>
      </c>
      <c r="B62" s="66" t="s">
        <v>253</v>
      </c>
      <c r="C62" s="4"/>
      <c r="D62" s="4"/>
      <c r="E62" s="4"/>
      <c r="F62" s="4"/>
      <c r="G62" s="5">
        <v>3</v>
      </c>
      <c r="H62" s="5">
        <f>G62*30</f>
        <v>90</v>
      </c>
      <c r="I62" s="17"/>
      <c r="J62" s="11"/>
      <c r="K62" s="12"/>
      <c r="L62" s="12"/>
      <c r="M62" s="13"/>
      <c r="N62" s="49"/>
      <c r="O62" s="504"/>
      <c r="P62" s="32"/>
      <c r="Q62" s="14"/>
      <c r="R62" s="40"/>
      <c r="S62" s="14"/>
      <c r="T62" s="26"/>
      <c r="U62" s="104"/>
      <c r="V62" s="104"/>
      <c r="W62" s="218">
        <f t="shared" si="6"/>
        <v>0</v>
      </c>
      <c r="X62" s="2">
        <f t="shared" si="7"/>
        <v>0</v>
      </c>
      <c r="Z62" s="2">
        <v>1</v>
      </c>
      <c r="AA62" s="2" t="s">
        <v>234</v>
      </c>
      <c r="AB62" s="2">
        <f>SUMIF(Z$62:Z$124,1,G$62:G$124)</f>
        <v>11</v>
      </c>
      <c r="AJ62" s="630" t="s">
        <v>234</v>
      </c>
      <c r="AK62" s="308">
        <f>AL125+AM125</f>
        <v>13</v>
      </c>
      <c r="AL62" s="217" t="b">
        <f aca="true" t="shared" si="8" ref="AL62:AQ62">ISBLANK(N62)</f>
        <v>1</v>
      </c>
      <c r="AM62" s="217" t="b">
        <f t="shared" si="8"/>
        <v>1</v>
      </c>
      <c r="AN62" s="217" t="b">
        <f t="shared" si="8"/>
        <v>1</v>
      </c>
      <c r="AO62" s="217" t="b">
        <f t="shared" si="8"/>
        <v>1</v>
      </c>
      <c r="AP62" s="217" t="b">
        <f t="shared" si="8"/>
        <v>1</v>
      </c>
      <c r="AQ62" s="217" t="b">
        <f t="shared" si="8"/>
        <v>1</v>
      </c>
    </row>
    <row r="63" spans="1:43" ht="15.75" customHeight="1">
      <c r="A63" s="117"/>
      <c r="B63" s="67" t="s">
        <v>307</v>
      </c>
      <c r="C63" s="4"/>
      <c r="D63" s="4"/>
      <c r="E63" s="4"/>
      <c r="F63" s="4"/>
      <c r="G63" s="5">
        <v>1</v>
      </c>
      <c r="H63" s="5">
        <f>G63*30</f>
        <v>30</v>
      </c>
      <c r="I63" s="17"/>
      <c r="J63" s="11"/>
      <c r="K63" s="12"/>
      <c r="L63" s="12"/>
      <c r="M63" s="13"/>
      <c r="N63" s="49"/>
      <c r="O63" s="504"/>
      <c r="P63" s="32"/>
      <c r="Q63" s="14"/>
      <c r="R63" s="40"/>
      <c r="S63" s="14"/>
      <c r="T63" s="26"/>
      <c r="U63" s="104"/>
      <c r="V63" s="104"/>
      <c r="W63" s="218"/>
      <c r="AJ63" s="630" t="s">
        <v>235</v>
      </c>
      <c r="AK63" s="308">
        <f>AN125+AO125</f>
        <v>26</v>
      </c>
      <c r="AL63" s="217" t="b">
        <f aca="true" t="shared" si="9" ref="AL63:AP124">ISBLANK(N63)</f>
        <v>1</v>
      </c>
      <c r="AM63" s="217" t="b">
        <f t="shared" si="9"/>
        <v>1</v>
      </c>
      <c r="AN63" s="217" t="b">
        <f t="shared" si="9"/>
        <v>1</v>
      </c>
      <c r="AO63" s="217" t="b">
        <f t="shared" si="9"/>
        <v>1</v>
      </c>
      <c r="AP63" s="217" t="b">
        <f t="shared" si="9"/>
        <v>1</v>
      </c>
      <c r="AQ63" s="217" t="b">
        <f aca="true" t="shared" si="10" ref="AQ63:AQ124">ISBLANK(S63)</f>
        <v>1</v>
      </c>
    </row>
    <row r="64" spans="1:43" ht="15.75" customHeight="1">
      <c r="A64" s="117"/>
      <c r="B64" s="67" t="s">
        <v>30</v>
      </c>
      <c r="C64" s="4"/>
      <c r="D64" s="4">
        <v>2</v>
      </c>
      <c r="E64" s="4"/>
      <c r="F64" s="4"/>
      <c r="G64" s="5">
        <v>2</v>
      </c>
      <c r="H64" s="5">
        <v>90</v>
      </c>
      <c r="I64" s="17">
        <v>8</v>
      </c>
      <c r="J64" s="11">
        <v>4</v>
      </c>
      <c r="K64" s="12">
        <v>4</v>
      </c>
      <c r="L64" s="12"/>
      <c r="M64" s="13">
        <f>H64-I64</f>
        <v>82</v>
      </c>
      <c r="N64" s="49"/>
      <c r="O64" s="70" t="s">
        <v>358</v>
      </c>
      <c r="P64" s="32"/>
      <c r="Q64" s="14"/>
      <c r="R64" s="40"/>
      <c r="S64" s="14"/>
      <c r="T64" s="26"/>
      <c r="U64" s="104"/>
      <c r="V64" s="104"/>
      <c r="W64" s="218"/>
      <c r="AJ64" s="630" t="s">
        <v>97</v>
      </c>
      <c r="AK64" s="308">
        <f>AP125+AQ125</f>
        <v>12.5</v>
      </c>
      <c r="AL64" s="217" t="b">
        <f t="shared" si="9"/>
        <v>1</v>
      </c>
      <c r="AM64" s="217" t="b">
        <f t="shared" si="9"/>
        <v>0</v>
      </c>
      <c r="AN64" s="217" t="b">
        <f t="shared" si="9"/>
        <v>1</v>
      </c>
      <c r="AO64" s="217" t="b">
        <f t="shared" si="9"/>
        <v>1</v>
      </c>
      <c r="AP64" s="217" t="b">
        <f t="shared" si="9"/>
        <v>1</v>
      </c>
      <c r="AQ64" s="217" t="b">
        <f t="shared" si="10"/>
        <v>1</v>
      </c>
    </row>
    <row r="65" spans="1:43" ht="15.75" customHeight="1">
      <c r="A65" s="117" t="s">
        <v>115</v>
      </c>
      <c r="B65" s="66" t="s">
        <v>60</v>
      </c>
      <c r="C65" s="4"/>
      <c r="D65" s="4"/>
      <c r="E65" s="4"/>
      <c r="F65" s="4"/>
      <c r="G65" s="5">
        <v>5</v>
      </c>
      <c r="H65" s="88">
        <f aca="true" t="shared" si="11" ref="H65:H70">30*G65</f>
        <v>150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6"/>
        <v>0</v>
      </c>
      <c r="X65" s="2">
        <f t="shared" si="7"/>
        <v>0</v>
      </c>
      <c r="AA65" s="2" t="s">
        <v>235</v>
      </c>
      <c r="AB65" s="2">
        <f>SUMIF(Z$62:Z$124,2,G$62:G$124)</f>
        <v>28</v>
      </c>
      <c r="AK65" s="308">
        <f>SUM(AK62:AK64)</f>
        <v>51.5</v>
      </c>
      <c r="AL65" s="217" t="b">
        <f t="shared" si="9"/>
        <v>1</v>
      </c>
      <c r="AM65" s="217" t="b">
        <f t="shared" si="9"/>
        <v>1</v>
      </c>
      <c r="AN65" s="217" t="b">
        <f t="shared" si="9"/>
        <v>1</v>
      </c>
      <c r="AO65" s="217" t="b">
        <f t="shared" si="9"/>
        <v>1</v>
      </c>
      <c r="AP65" s="217" t="b">
        <f t="shared" si="9"/>
        <v>1</v>
      </c>
      <c r="AQ65" s="217" t="b">
        <f t="shared" si="10"/>
        <v>1</v>
      </c>
    </row>
    <row r="66" spans="1:43" ht="15.75" customHeight="1">
      <c r="A66" s="117"/>
      <c r="B66" s="67" t="s">
        <v>307</v>
      </c>
      <c r="C66" s="4"/>
      <c r="D66" s="4"/>
      <c r="E66" s="4"/>
      <c r="F66" s="4"/>
      <c r="G66" s="5">
        <v>2</v>
      </c>
      <c r="H66" s="88">
        <f t="shared" si="11"/>
        <v>60</v>
      </c>
      <c r="I66" s="17"/>
      <c r="J66" s="11"/>
      <c r="K66" s="12"/>
      <c r="L66" s="12"/>
      <c r="M66" s="13"/>
      <c r="N66" s="49"/>
      <c r="O66" s="14"/>
      <c r="P66" s="32"/>
      <c r="Q66" s="14"/>
      <c r="R66" s="40"/>
      <c r="S66" s="14"/>
      <c r="T66" s="26"/>
      <c r="U66" s="104"/>
      <c r="V66" s="104"/>
      <c r="W66" s="218">
        <f t="shared" si="6"/>
        <v>0</v>
      </c>
      <c r="X66" s="2">
        <f t="shared" si="7"/>
        <v>0</v>
      </c>
      <c r="AA66" s="2" t="s">
        <v>97</v>
      </c>
      <c r="AB66" s="2">
        <f>SUMIF(Z$62:Z$124,3,G$62:G$124)</f>
        <v>10.5</v>
      </c>
      <c r="AL66" s="217" t="b">
        <f t="shared" si="9"/>
        <v>1</v>
      </c>
      <c r="AM66" s="217" t="b">
        <f t="shared" si="9"/>
        <v>1</v>
      </c>
      <c r="AN66" s="217" t="b">
        <f t="shared" si="9"/>
        <v>1</v>
      </c>
      <c r="AO66" s="217" t="b">
        <f t="shared" si="9"/>
        <v>1</v>
      </c>
      <c r="AP66" s="217" t="b">
        <f t="shared" si="9"/>
        <v>1</v>
      </c>
      <c r="AQ66" s="217" t="b">
        <f t="shared" si="10"/>
        <v>1</v>
      </c>
    </row>
    <row r="67" spans="1:43" ht="15.75" customHeight="1">
      <c r="A67" s="117"/>
      <c r="B67" s="67" t="s">
        <v>30</v>
      </c>
      <c r="C67" s="4"/>
      <c r="D67" s="4">
        <v>4</v>
      </c>
      <c r="E67" s="4"/>
      <c r="F67" s="4"/>
      <c r="G67" s="5">
        <v>3</v>
      </c>
      <c r="H67" s="88">
        <f t="shared" si="11"/>
        <v>90</v>
      </c>
      <c r="I67" s="17">
        <v>8</v>
      </c>
      <c r="J67" s="11">
        <v>4</v>
      </c>
      <c r="K67" s="4">
        <v>4</v>
      </c>
      <c r="L67" s="12"/>
      <c r="M67" s="13">
        <f>H67-I67</f>
        <v>82</v>
      </c>
      <c r="N67" s="30"/>
      <c r="O67" s="14"/>
      <c r="P67" s="32"/>
      <c r="Q67" s="70" t="s">
        <v>358</v>
      </c>
      <c r="R67" s="40"/>
      <c r="S67" s="14"/>
      <c r="T67" s="26"/>
      <c r="U67" s="104"/>
      <c r="V67" s="104"/>
      <c r="W67" s="218">
        <v>4</v>
      </c>
      <c r="X67" s="2">
        <v>2</v>
      </c>
      <c r="Z67" s="2">
        <v>2</v>
      </c>
      <c r="AL67" s="217" t="b">
        <f t="shared" si="9"/>
        <v>1</v>
      </c>
      <c r="AM67" s="217" t="b">
        <f t="shared" si="9"/>
        <v>1</v>
      </c>
      <c r="AN67" s="217" t="b">
        <f t="shared" si="9"/>
        <v>1</v>
      </c>
      <c r="AO67" s="217" t="b">
        <f t="shared" si="9"/>
        <v>0</v>
      </c>
      <c r="AP67" s="217" t="b">
        <f t="shared" si="9"/>
        <v>1</v>
      </c>
      <c r="AQ67" s="217" t="b">
        <f t="shared" si="10"/>
        <v>1</v>
      </c>
    </row>
    <row r="68" spans="1:43" ht="15.75" customHeight="1">
      <c r="A68" s="117" t="s">
        <v>116</v>
      </c>
      <c r="B68" s="66" t="s">
        <v>52</v>
      </c>
      <c r="C68" s="4"/>
      <c r="D68" s="4"/>
      <c r="E68" s="4"/>
      <c r="F68" s="4"/>
      <c r="G68" s="4">
        <v>3</v>
      </c>
      <c r="H68" s="88">
        <f t="shared" si="11"/>
        <v>90</v>
      </c>
      <c r="I68" s="17"/>
      <c r="J68" s="11"/>
      <c r="K68" s="4"/>
      <c r="L68" s="12"/>
      <c r="M68" s="13"/>
      <c r="N68" s="30"/>
      <c r="O68" s="14"/>
      <c r="P68" s="69"/>
      <c r="Q68" s="14"/>
      <c r="R68" s="40"/>
      <c r="S68" s="14"/>
      <c r="T68" s="26"/>
      <c r="U68" s="104"/>
      <c r="V68" s="104"/>
      <c r="W68" s="218">
        <f t="shared" si="6"/>
        <v>0</v>
      </c>
      <c r="X68" s="2">
        <f t="shared" si="7"/>
        <v>0</v>
      </c>
      <c r="AL68" s="217" t="b">
        <f t="shared" si="9"/>
        <v>1</v>
      </c>
      <c r="AM68" s="217" t="b">
        <f t="shared" si="9"/>
        <v>1</v>
      </c>
      <c r="AN68" s="217" t="b">
        <f t="shared" si="9"/>
        <v>1</v>
      </c>
      <c r="AO68" s="217" t="b">
        <f t="shared" si="9"/>
        <v>1</v>
      </c>
      <c r="AP68" s="217" t="b">
        <f t="shared" si="9"/>
        <v>1</v>
      </c>
      <c r="AQ68" s="217" t="b">
        <f t="shared" si="10"/>
        <v>1</v>
      </c>
    </row>
    <row r="69" spans="1:43" ht="15.75" customHeight="1">
      <c r="A69" s="117"/>
      <c r="B69" s="67" t="s">
        <v>307</v>
      </c>
      <c r="C69" s="4"/>
      <c r="D69" s="4"/>
      <c r="E69" s="4"/>
      <c r="F69" s="4"/>
      <c r="G69" s="5">
        <v>1</v>
      </c>
      <c r="H69" s="88">
        <f t="shared" si="11"/>
        <v>30</v>
      </c>
      <c r="I69" s="17"/>
      <c r="J69" s="11"/>
      <c r="K69" s="4"/>
      <c r="L69" s="12"/>
      <c r="M69" s="13"/>
      <c r="N69" s="49"/>
      <c r="O69" s="14"/>
      <c r="P69" s="155"/>
      <c r="Q69" s="14"/>
      <c r="R69" s="40"/>
      <c r="S69" s="14"/>
      <c r="T69" s="26"/>
      <c r="U69" s="104"/>
      <c r="V69" s="104"/>
      <c r="W69" s="218">
        <f t="shared" si="6"/>
        <v>0</v>
      </c>
      <c r="X69" s="2">
        <f t="shared" si="7"/>
        <v>0</v>
      </c>
      <c r="AB69" s="2">
        <f>SUM(AB62:AB68)</f>
        <v>49.5</v>
      </c>
      <c r="AL69" s="217" t="b">
        <f t="shared" si="9"/>
        <v>1</v>
      </c>
      <c r="AM69" s="217" t="b">
        <f t="shared" si="9"/>
        <v>1</v>
      </c>
      <c r="AN69" s="217" t="b">
        <f t="shared" si="9"/>
        <v>1</v>
      </c>
      <c r="AO69" s="217" t="b">
        <f t="shared" si="9"/>
        <v>1</v>
      </c>
      <c r="AP69" s="217" t="b">
        <f aca="true" t="shared" si="12" ref="AP69:AP124">ISBLANK(R69)</f>
        <v>1</v>
      </c>
      <c r="AQ69" s="217" t="b">
        <f t="shared" si="10"/>
        <v>1</v>
      </c>
    </row>
    <row r="70" spans="1:43" ht="15.75" customHeight="1">
      <c r="A70" s="117"/>
      <c r="B70" s="67" t="s">
        <v>30</v>
      </c>
      <c r="C70" s="4"/>
      <c r="D70" s="4">
        <v>3</v>
      </c>
      <c r="E70" s="4"/>
      <c r="F70" s="4"/>
      <c r="G70" s="4">
        <v>2</v>
      </c>
      <c r="H70" s="88">
        <f t="shared" si="11"/>
        <v>60</v>
      </c>
      <c r="I70" s="17">
        <v>8</v>
      </c>
      <c r="J70" s="11" t="s">
        <v>77</v>
      </c>
      <c r="K70" s="4" t="s">
        <v>220</v>
      </c>
      <c r="L70" s="12"/>
      <c r="M70" s="13">
        <f>H70-I70</f>
        <v>52</v>
      </c>
      <c r="N70" s="30"/>
      <c r="O70" s="14"/>
      <c r="P70" s="69" t="s">
        <v>213</v>
      </c>
      <c r="Q70" s="14"/>
      <c r="R70" s="40"/>
      <c r="S70" s="14"/>
      <c r="T70" s="26"/>
      <c r="U70" s="104"/>
      <c r="V70" s="104"/>
      <c r="W70" s="218">
        <v>4</v>
      </c>
      <c r="X70" s="2">
        <v>2</v>
      </c>
      <c r="Z70" s="2">
        <v>2</v>
      </c>
      <c r="AL70" s="217" t="b">
        <f t="shared" si="9"/>
        <v>1</v>
      </c>
      <c r="AM70" s="217" t="b">
        <f t="shared" si="9"/>
        <v>1</v>
      </c>
      <c r="AN70" s="217" t="b">
        <f t="shared" si="9"/>
        <v>0</v>
      </c>
      <c r="AO70" s="217" t="b">
        <f t="shared" si="9"/>
        <v>1</v>
      </c>
      <c r="AP70" s="217" t="b">
        <f t="shared" si="12"/>
        <v>1</v>
      </c>
      <c r="AQ70" s="217" t="b">
        <f t="shared" si="10"/>
        <v>1</v>
      </c>
    </row>
    <row r="71" spans="1:43" ht="15.75" customHeight="1">
      <c r="A71" s="117" t="s">
        <v>118</v>
      </c>
      <c r="B71" s="66" t="s">
        <v>312</v>
      </c>
      <c r="C71" s="4"/>
      <c r="D71" s="4"/>
      <c r="E71" s="4"/>
      <c r="F71" s="4"/>
      <c r="G71" s="4">
        <v>3</v>
      </c>
      <c r="H71" s="89">
        <v>60</v>
      </c>
      <c r="I71" s="17"/>
      <c r="J71" s="11"/>
      <c r="K71" s="12"/>
      <c r="L71" s="12"/>
      <c r="M71" s="13"/>
      <c r="N71" s="49"/>
      <c r="O71" s="14"/>
      <c r="P71" s="32"/>
      <c r="Q71" s="14"/>
      <c r="R71" s="40"/>
      <c r="S71" s="14"/>
      <c r="T71" s="26"/>
      <c r="U71" s="104"/>
      <c r="V71" s="104"/>
      <c r="W71" s="218">
        <f t="shared" si="6"/>
        <v>0</v>
      </c>
      <c r="X71" s="2">
        <f t="shared" si="7"/>
        <v>0</v>
      </c>
      <c r="AL71" s="217" t="b">
        <f t="shared" si="9"/>
        <v>1</v>
      </c>
      <c r="AM71" s="217" t="b">
        <f t="shared" si="9"/>
        <v>1</v>
      </c>
      <c r="AN71" s="217" t="b">
        <f t="shared" si="9"/>
        <v>1</v>
      </c>
      <c r="AO71" s="217" t="b">
        <f t="shared" si="9"/>
        <v>1</v>
      </c>
      <c r="AP71" s="217" t="b">
        <f t="shared" si="12"/>
        <v>1</v>
      </c>
      <c r="AQ71" s="217" t="b">
        <f t="shared" si="10"/>
        <v>1</v>
      </c>
    </row>
    <row r="72" spans="1:43" ht="15.75" customHeight="1" hidden="1">
      <c r="A72" s="117"/>
      <c r="B72" s="66"/>
      <c r="C72" s="4"/>
      <c r="D72" s="4"/>
      <c r="E72" s="4"/>
      <c r="F72" s="4"/>
      <c r="G72" s="5"/>
      <c r="H72" s="5"/>
      <c r="I72" s="17"/>
      <c r="J72" s="4"/>
      <c r="K72" s="4"/>
      <c r="L72" s="4"/>
      <c r="M72" s="13"/>
      <c r="N72" s="27"/>
      <c r="O72" s="13"/>
      <c r="P72" s="27"/>
      <c r="Q72" s="13"/>
      <c r="R72" s="25"/>
      <c r="S72" s="13"/>
      <c r="T72" s="26"/>
      <c r="U72" s="104"/>
      <c r="V72" s="104"/>
      <c r="W72" s="218"/>
      <c r="AL72" s="217" t="b">
        <f t="shared" si="9"/>
        <v>1</v>
      </c>
      <c r="AM72" s="217" t="b">
        <f t="shared" si="9"/>
        <v>1</v>
      </c>
      <c r="AN72" s="217" t="b">
        <f t="shared" si="9"/>
        <v>1</v>
      </c>
      <c r="AO72" s="217" t="b">
        <f t="shared" si="9"/>
        <v>1</v>
      </c>
      <c r="AP72" s="217" t="b">
        <f t="shared" si="12"/>
        <v>1</v>
      </c>
      <c r="AQ72" s="217" t="b">
        <f t="shared" si="10"/>
        <v>1</v>
      </c>
    </row>
    <row r="73" spans="1:43" ht="15.75" customHeight="1" hidden="1">
      <c r="A73" s="117"/>
      <c r="B73" s="67"/>
      <c r="C73" s="4"/>
      <c r="D73" s="4"/>
      <c r="E73" s="4"/>
      <c r="F73" s="4"/>
      <c r="G73" s="5"/>
      <c r="H73" s="5"/>
      <c r="I73" s="17"/>
      <c r="J73" s="4"/>
      <c r="K73" s="4"/>
      <c r="L73" s="23"/>
      <c r="M73" s="24"/>
      <c r="N73" s="34"/>
      <c r="O73" s="24"/>
      <c r="P73" s="34"/>
      <c r="Q73" s="24"/>
      <c r="R73" s="39"/>
      <c r="S73" s="13"/>
      <c r="T73" s="26"/>
      <c r="U73" s="104"/>
      <c r="V73" s="104"/>
      <c r="W73" s="218"/>
      <c r="AL73" s="217" t="b">
        <f t="shared" si="9"/>
        <v>1</v>
      </c>
      <c r="AM73" s="217" t="b">
        <f t="shared" si="9"/>
        <v>1</v>
      </c>
      <c r="AN73" s="217" t="b">
        <f t="shared" si="9"/>
        <v>1</v>
      </c>
      <c r="AO73" s="217" t="b">
        <f t="shared" si="9"/>
        <v>1</v>
      </c>
      <c r="AP73" s="217" t="b">
        <f t="shared" si="12"/>
        <v>1</v>
      </c>
      <c r="AQ73" s="217" t="b">
        <f t="shared" si="10"/>
        <v>1</v>
      </c>
    </row>
    <row r="74" spans="1:43" ht="15.75" customHeight="1" hidden="1">
      <c r="A74" s="117"/>
      <c r="B74" s="67"/>
      <c r="C74" s="4"/>
      <c r="D74" s="4"/>
      <c r="E74" s="4"/>
      <c r="F74" s="4"/>
      <c r="G74" s="5"/>
      <c r="H74" s="5"/>
      <c r="I74" s="17"/>
      <c r="J74" s="4"/>
      <c r="K74" s="4"/>
      <c r="L74" s="4"/>
      <c r="M74" s="13"/>
      <c r="N74" s="27"/>
      <c r="O74" s="13"/>
      <c r="P74" s="27"/>
      <c r="Q74" s="13"/>
      <c r="R74" s="25"/>
      <c r="S74" s="13"/>
      <c r="T74" s="26"/>
      <c r="U74" s="104"/>
      <c r="V74" s="104"/>
      <c r="W74" s="218"/>
      <c r="AL74" s="217" t="b">
        <f t="shared" si="9"/>
        <v>1</v>
      </c>
      <c r="AM74" s="217" t="b">
        <f t="shared" si="9"/>
        <v>1</v>
      </c>
      <c r="AN74" s="217" t="b">
        <f t="shared" si="9"/>
        <v>1</v>
      </c>
      <c r="AO74" s="217" t="b">
        <f t="shared" si="9"/>
        <v>1</v>
      </c>
      <c r="AP74" s="217" t="b">
        <f t="shared" si="12"/>
        <v>1</v>
      </c>
      <c r="AQ74" s="217" t="b">
        <f t="shared" si="10"/>
        <v>1</v>
      </c>
    </row>
    <row r="75" spans="1:43" ht="15.75" customHeight="1">
      <c r="A75" s="117" t="s">
        <v>118</v>
      </c>
      <c r="B75" s="66" t="s">
        <v>320</v>
      </c>
      <c r="C75" s="4"/>
      <c r="D75" s="4">
        <v>1</v>
      </c>
      <c r="E75" s="4"/>
      <c r="F75" s="4"/>
      <c r="G75" s="5">
        <v>3</v>
      </c>
      <c r="H75" s="4">
        <v>90</v>
      </c>
      <c r="I75" s="17">
        <f>SUM(J75:L75)</f>
        <v>4</v>
      </c>
      <c r="J75" s="4">
        <v>4</v>
      </c>
      <c r="K75" s="4"/>
      <c r="L75" s="12"/>
      <c r="M75" s="13">
        <f>H75-I75</f>
        <v>86</v>
      </c>
      <c r="N75" s="30">
        <v>4</v>
      </c>
      <c r="O75" s="14"/>
      <c r="P75" s="32"/>
      <c r="Q75" s="14"/>
      <c r="R75" s="40"/>
      <c r="S75" s="14"/>
      <c r="T75" s="26"/>
      <c r="U75" s="104"/>
      <c r="V75" s="104"/>
      <c r="W75" s="218"/>
      <c r="AL75" s="217" t="b">
        <f t="shared" si="9"/>
        <v>0</v>
      </c>
      <c r="AM75" s="217" t="b">
        <f t="shared" si="9"/>
        <v>1</v>
      </c>
      <c r="AN75" s="217" t="b">
        <f t="shared" si="9"/>
        <v>1</v>
      </c>
      <c r="AO75" s="217" t="b">
        <f t="shared" si="9"/>
        <v>1</v>
      </c>
      <c r="AP75" s="217" t="b">
        <f t="shared" si="12"/>
        <v>1</v>
      </c>
      <c r="AQ75" s="217" t="b">
        <f t="shared" si="10"/>
        <v>1</v>
      </c>
    </row>
    <row r="76" spans="1:43" ht="15.75" customHeight="1">
      <c r="A76" s="117" t="s">
        <v>118</v>
      </c>
      <c r="B76" s="66" t="s">
        <v>40</v>
      </c>
      <c r="C76" s="4"/>
      <c r="D76" s="4"/>
      <c r="E76" s="4"/>
      <c r="F76" s="4"/>
      <c r="G76" s="4">
        <v>4</v>
      </c>
      <c r="H76" s="88">
        <f aca="true" t="shared" si="13" ref="H76:H83">30*G76</f>
        <v>120</v>
      </c>
      <c r="I76" s="17"/>
      <c r="J76" s="4"/>
      <c r="K76" s="12"/>
      <c r="L76" s="12"/>
      <c r="M76" s="13"/>
      <c r="N76" s="241"/>
      <c r="O76" s="16"/>
      <c r="P76" s="30"/>
      <c r="Q76" s="16"/>
      <c r="R76" s="33"/>
      <c r="S76" s="16"/>
      <c r="T76" s="31"/>
      <c r="U76" s="240">
        <f aca="true" t="shared" si="14" ref="U76:V78">J76</f>
        <v>0</v>
      </c>
      <c r="V76" s="240">
        <f t="shared" si="14"/>
        <v>0</v>
      </c>
      <c r="AL76" s="217" t="b">
        <f t="shared" si="9"/>
        <v>1</v>
      </c>
      <c r="AM76" s="217" t="b">
        <f t="shared" si="9"/>
        <v>1</v>
      </c>
      <c r="AN76" s="217" t="b">
        <f t="shared" si="9"/>
        <v>1</v>
      </c>
      <c r="AO76" s="217" t="b">
        <f t="shared" si="9"/>
        <v>1</v>
      </c>
      <c r="AP76" s="217" t="b">
        <f t="shared" si="12"/>
        <v>1</v>
      </c>
      <c r="AQ76" s="217" t="b">
        <f t="shared" si="10"/>
        <v>1</v>
      </c>
    </row>
    <row r="77" spans="1:43" ht="15.75" customHeight="1">
      <c r="A77" s="27"/>
      <c r="B77" s="67" t="s">
        <v>307</v>
      </c>
      <c r="C77" s="4"/>
      <c r="D77" s="4"/>
      <c r="E77" s="4"/>
      <c r="F77" s="4"/>
      <c r="G77" s="4">
        <v>1</v>
      </c>
      <c r="H77" s="88">
        <f t="shared" si="13"/>
        <v>30</v>
      </c>
      <c r="I77" s="17"/>
      <c r="J77" s="4"/>
      <c r="K77" s="12"/>
      <c r="L77" s="12"/>
      <c r="M77" s="13"/>
      <c r="N77" s="241"/>
      <c r="O77" s="16"/>
      <c r="P77" s="30"/>
      <c r="Q77" s="98"/>
      <c r="R77" s="33"/>
      <c r="S77" s="16"/>
      <c r="T77" s="31"/>
      <c r="U77" s="240">
        <f t="shared" si="14"/>
        <v>0</v>
      </c>
      <c r="V77" s="240">
        <f t="shared" si="14"/>
        <v>0</v>
      </c>
      <c r="AL77" s="217" t="b">
        <f t="shared" si="9"/>
        <v>1</v>
      </c>
      <c r="AM77" s="217" t="b">
        <f t="shared" si="9"/>
        <v>1</v>
      </c>
      <c r="AN77" s="217" t="b">
        <f t="shared" si="9"/>
        <v>1</v>
      </c>
      <c r="AO77" s="217" t="b">
        <f t="shared" si="9"/>
        <v>1</v>
      </c>
      <c r="AP77" s="217" t="b">
        <f t="shared" si="12"/>
        <v>1</v>
      </c>
      <c r="AQ77" s="217" t="b">
        <f t="shared" si="10"/>
        <v>1</v>
      </c>
    </row>
    <row r="78" spans="1:43" ht="15.75" customHeight="1">
      <c r="A78" s="69"/>
      <c r="B78" s="67" t="s">
        <v>286</v>
      </c>
      <c r="C78" s="4"/>
      <c r="D78" s="4">
        <v>3</v>
      </c>
      <c r="E78" s="4"/>
      <c r="F78" s="4"/>
      <c r="G78" s="4">
        <v>3</v>
      </c>
      <c r="H78" s="88">
        <f t="shared" si="13"/>
        <v>90</v>
      </c>
      <c r="I78" s="17">
        <v>8</v>
      </c>
      <c r="J78" s="11">
        <v>4</v>
      </c>
      <c r="K78" s="4">
        <v>4</v>
      </c>
      <c r="L78" s="12"/>
      <c r="M78" s="13">
        <f>H78-I78</f>
        <v>82</v>
      </c>
      <c r="N78" s="241"/>
      <c r="O78" s="16"/>
      <c r="P78" s="69" t="s">
        <v>358</v>
      </c>
      <c r="Q78" s="98"/>
      <c r="R78" s="33"/>
      <c r="S78" s="16"/>
      <c r="T78" s="31"/>
      <c r="U78" s="240">
        <f t="shared" si="14"/>
        <v>4</v>
      </c>
      <c r="V78" s="240">
        <f t="shared" si="14"/>
        <v>4</v>
      </c>
      <c r="Z78" s="2">
        <v>2</v>
      </c>
      <c r="AL78" s="217" t="b">
        <f t="shared" si="9"/>
        <v>1</v>
      </c>
      <c r="AM78" s="217" t="b">
        <f t="shared" si="9"/>
        <v>1</v>
      </c>
      <c r="AN78" s="217" t="b">
        <f t="shared" si="9"/>
        <v>0</v>
      </c>
      <c r="AO78" s="217" t="b">
        <f t="shared" si="9"/>
        <v>1</v>
      </c>
      <c r="AP78" s="217" t="b">
        <f t="shared" si="12"/>
        <v>1</v>
      </c>
      <c r="AQ78" s="217" t="b">
        <f t="shared" si="10"/>
        <v>1</v>
      </c>
    </row>
    <row r="79" spans="1:43" ht="15.75" customHeight="1">
      <c r="A79" s="117" t="s">
        <v>120</v>
      </c>
      <c r="B79" s="66" t="s">
        <v>56</v>
      </c>
      <c r="C79" s="4"/>
      <c r="D79" s="4"/>
      <c r="E79" s="4"/>
      <c r="F79" s="4"/>
      <c r="G79" s="5">
        <f>SUM(G80:G83)</f>
        <v>7</v>
      </c>
      <c r="H79" s="88">
        <f t="shared" si="13"/>
        <v>210</v>
      </c>
      <c r="I79" s="17"/>
      <c r="J79" s="11"/>
      <c r="K79" s="12"/>
      <c r="L79" s="12"/>
      <c r="M79" s="13"/>
      <c r="N79" s="30"/>
      <c r="O79" s="13"/>
      <c r="P79" s="27"/>
      <c r="Q79" s="13"/>
      <c r="R79" s="25"/>
      <c r="S79" s="13"/>
      <c r="T79" s="26"/>
      <c r="U79" s="104"/>
      <c r="V79" s="104"/>
      <c r="W79" s="218">
        <f t="shared" si="6"/>
        <v>0</v>
      </c>
      <c r="X79" s="2">
        <f t="shared" si="7"/>
        <v>0</v>
      </c>
      <c r="AL79" s="217" t="b">
        <f t="shared" si="9"/>
        <v>1</v>
      </c>
      <c r="AM79" s="217" t="b">
        <f t="shared" si="9"/>
        <v>1</v>
      </c>
      <c r="AN79" s="217" t="b">
        <f t="shared" si="9"/>
        <v>1</v>
      </c>
      <c r="AO79" s="217" t="b">
        <f t="shared" si="9"/>
        <v>1</v>
      </c>
      <c r="AP79" s="217" t="b">
        <f t="shared" si="12"/>
        <v>1</v>
      </c>
      <c r="AQ79" s="217" t="b">
        <f t="shared" si="10"/>
        <v>1</v>
      </c>
    </row>
    <row r="80" spans="1:43" ht="15.75" customHeight="1">
      <c r="A80" s="4"/>
      <c r="B80" s="67" t="s">
        <v>307</v>
      </c>
      <c r="C80" s="4"/>
      <c r="D80" s="4"/>
      <c r="E80" s="4"/>
      <c r="F80" s="4"/>
      <c r="G80" s="5">
        <v>1</v>
      </c>
      <c r="H80" s="88">
        <f t="shared" si="13"/>
        <v>30</v>
      </c>
      <c r="I80" s="17"/>
      <c r="J80" s="11"/>
      <c r="K80" s="12"/>
      <c r="L80" s="12"/>
      <c r="M80" s="13"/>
      <c r="N80" s="30"/>
      <c r="O80" s="14"/>
      <c r="P80" s="32"/>
      <c r="Q80" s="14"/>
      <c r="R80" s="40"/>
      <c r="S80" s="14"/>
      <c r="T80" s="26"/>
      <c r="U80" s="104"/>
      <c r="V80" s="104"/>
      <c r="W80" s="218">
        <f t="shared" si="6"/>
        <v>0</v>
      </c>
      <c r="X80" s="2">
        <f t="shared" si="7"/>
        <v>0</v>
      </c>
      <c r="AL80" s="217" t="b">
        <f t="shared" si="9"/>
        <v>1</v>
      </c>
      <c r="AM80" s="217" t="b">
        <f t="shared" si="9"/>
        <v>1</v>
      </c>
      <c r="AN80" s="217" t="b">
        <f t="shared" si="9"/>
        <v>1</v>
      </c>
      <c r="AO80" s="217" t="b">
        <f t="shared" si="9"/>
        <v>1</v>
      </c>
      <c r="AP80" s="217" t="b">
        <f t="shared" si="12"/>
        <v>1</v>
      </c>
      <c r="AQ80" s="217" t="b">
        <f t="shared" si="10"/>
        <v>1</v>
      </c>
    </row>
    <row r="81" spans="1:43" ht="15.75" customHeight="1">
      <c r="A81" s="117"/>
      <c r="B81" s="67" t="s">
        <v>30</v>
      </c>
      <c r="C81" s="4"/>
      <c r="D81" s="4">
        <v>2</v>
      </c>
      <c r="E81" s="4"/>
      <c r="F81" s="4"/>
      <c r="G81" s="5">
        <v>2</v>
      </c>
      <c r="H81" s="88">
        <f t="shared" si="13"/>
        <v>60</v>
      </c>
      <c r="I81" s="17">
        <v>8</v>
      </c>
      <c r="J81" s="11">
        <v>4</v>
      </c>
      <c r="K81" s="4">
        <v>4</v>
      </c>
      <c r="L81" s="4"/>
      <c r="M81" s="13">
        <f>H81-I81</f>
        <v>52</v>
      </c>
      <c r="N81" s="27"/>
      <c r="O81" s="70" t="s">
        <v>358</v>
      </c>
      <c r="P81" s="32"/>
      <c r="Q81" s="14"/>
      <c r="R81" s="40"/>
      <c r="S81" s="14"/>
      <c r="T81" s="26"/>
      <c r="U81" s="104"/>
      <c r="V81" s="104"/>
      <c r="W81" s="218">
        <f t="shared" si="6"/>
        <v>4</v>
      </c>
      <c r="X81" s="2">
        <f t="shared" si="7"/>
        <v>4</v>
      </c>
      <c r="Z81" s="2">
        <v>1</v>
      </c>
      <c r="AL81" s="217" t="b">
        <f t="shared" si="9"/>
        <v>1</v>
      </c>
      <c r="AM81" s="217" t="b">
        <f t="shared" si="9"/>
        <v>0</v>
      </c>
      <c r="AN81" s="217" t="b">
        <f t="shared" si="9"/>
        <v>1</v>
      </c>
      <c r="AO81" s="217" t="b">
        <f t="shared" si="9"/>
        <v>1</v>
      </c>
      <c r="AP81" s="217" t="b">
        <f t="shared" si="12"/>
        <v>1</v>
      </c>
      <c r="AQ81" s="217" t="b">
        <f t="shared" si="10"/>
        <v>1</v>
      </c>
    </row>
    <row r="82" spans="1:43" ht="15.75" customHeight="1">
      <c r="A82" s="117"/>
      <c r="B82" s="67" t="s">
        <v>30</v>
      </c>
      <c r="C82" s="4">
        <v>3</v>
      </c>
      <c r="D82" s="4"/>
      <c r="E82" s="4"/>
      <c r="F82" s="4"/>
      <c r="G82" s="5">
        <v>2.5</v>
      </c>
      <c r="H82" s="88">
        <f t="shared" si="13"/>
        <v>75</v>
      </c>
      <c r="I82" s="17">
        <v>8</v>
      </c>
      <c r="J82" s="11">
        <v>4</v>
      </c>
      <c r="K82" s="4">
        <v>4</v>
      </c>
      <c r="L82" s="4"/>
      <c r="M82" s="13">
        <f>H82-I82</f>
        <v>67</v>
      </c>
      <c r="N82" s="27"/>
      <c r="O82" s="13"/>
      <c r="P82" s="69" t="s">
        <v>358</v>
      </c>
      <c r="Q82" s="14"/>
      <c r="R82" s="40"/>
      <c r="S82" s="14"/>
      <c r="T82" s="26"/>
      <c r="U82" s="104"/>
      <c r="V82" s="104"/>
      <c r="W82" s="218">
        <v>4</v>
      </c>
      <c r="X82" s="2">
        <v>2</v>
      </c>
      <c r="Z82" s="2">
        <v>2</v>
      </c>
      <c r="AL82" s="217" t="b">
        <f t="shared" si="9"/>
        <v>1</v>
      </c>
      <c r="AM82" s="217" t="b">
        <f t="shared" si="9"/>
        <v>1</v>
      </c>
      <c r="AN82" s="217" t="b">
        <f t="shared" si="9"/>
        <v>0</v>
      </c>
      <c r="AO82" s="217" t="b">
        <f t="shared" si="9"/>
        <v>1</v>
      </c>
      <c r="AP82" s="217" t="b">
        <f t="shared" si="12"/>
        <v>1</v>
      </c>
      <c r="AQ82" s="217" t="b">
        <f t="shared" si="10"/>
        <v>1</v>
      </c>
    </row>
    <row r="83" spans="1:43" ht="15.75" customHeight="1">
      <c r="A83" s="117"/>
      <c r="B83" s="67" t="s">
        <v>254</v>
      </c>
      <c r="C83" s="4"/>
      <c r="D83" s="4"/>
      <c r="E83" s="4"/>
      <c r="F83" s="4">
        <v>4</v>
      </c>
      <c r="G83" s="5">
        <v>1.5</v>
      </c>
      <c r="H83" s="88">
        <f t="shared" si="13"/>
        <v>45</v>
      </c>
      <c r="I83" s="17">
        <v>4</v>
      </c>
      <c r="J83" s="4"/>
      <c r="K83" s="4"/>
      <c r="L83" s="4">
        <v>4</v>
      </c>
      <c r="M83" s="13">
        <f>H83-I83</f>
        <v>41</v>
      </c>
      <c r="N83" s="30"/>
      <c r="O83" s="14"/>
      <c r="P83" s="32"/>
      <c r="Q83" s="70" t="s">
        <v>211</v>
      </c>
      <c r="R83" s="40"/>
      <c r="S83" s="14"/>
      <c r="T83" s="26"/>
      <c r="U83" s="104"/>
      <c r="V83" s="104"/>
      <c r="W83" s="218">
        <f t="shared" si="6"/>
        <v>0</v>
      </c>
      <c r="X83" s="2">
        <f t="shared" si="7"/>
        <v>0</v>
      </c>
      <c r="Z83" s="2">
        <v>2</v>
      </c>
      <c r="AL83" s="217" t="b">
        <f t="shared" si="9"/>
        <v>1</v>
      </c>
      <c r="AM83" s="217" t="b">
        <f t="shared" si="9"/>
        <v>1</v>
      </c>
      <c r="AN83" s="217" t="b">
        <f t="shared" si="9"/>
        <v>1</v>
      </c>
      <c r="AO83" s="217" t="b">
        <f t="shared" si="9"/>
        <v>0</v>
      </c>
      <c r="AP83" s="217" t="b">
        <f t="shared" si="12"/>
        <v>1</v>
      </c>
      <c r="AQ83" s="217" t="b">
        <f t="shared" si="10"/>
        <v>1</v>
      </c>
    </row>
    <row r="84" spans="1:43" ht="15.75" customHeight="1">
      <c r="A84" s="551" t="s">
        <v>122</v>
      </c>
      <c r="B84" s="66" t="s">
        <v>61</v>
      </c>
      <c r="C84" s="4"/>
      <c r="D84" s="4"/>
      <c r="E84" s="4"/>
      <c r="F84" s="4"/>
      <c r="G84" s="5">
        <v>4</v>
      </c>
      <c r="H84" s="5">
        <f aca="true" t="shared" si="15" ref="H84:H95">G84*30</f>
        <v>120</v>
      </c>
      <c r="I84" s="17"/>
      <c r="J84" s="11"/>
      <c r="K84" s="12"/>
      <c r="L84" s="12"/>
      <c r="M84" s="13"/>
      <c r="N84" s="49"/>
      <c r="O84" s="14"/>
      <c r="P84" s="32"/>
      <c r="Q84" s="14"/>
      <c r="R84" s="40"/>
      <c r="S84" s="14"/>
      <c r="T84" s="26"/>
      <c r="U84" s="104"/>
      <c r="V84" s="104"/>
      <c r="W84" s="218">
        <f t="shared" si="6"/>
        <v>0</v>
      </c>
      <c r="X84" s="2">
        <f t="shared" si="7"/>
        <v>0</v>
      </c>
      <c r="AL84" s="217" t="b">
        <f t="shared" si="9"/>
        <v>1</v>
      </c>
      <c r="AM84" s="217" t="b">
        <f t="shared" si="9"/>
        <v>1</v>
      </c>
      <c r="AN84" s="217" t="b">
        <f t="shared" si="9"/>
        <v>1</v>
      </c>
      <c r="AO84" s="217" t="b">
        <f t="shared" si="9"/>
        <v>1</v>
      </c>
      <c r="AP84" s="217" t="b">
        <f t="shared" si="12"/>
        <v>1</v>
      </c>
      <c r="AQ84" s="217" t="b">
        <f t="shared" si="10"/>
        <v>1</v>
      </c>
    </row>
    <row r="85" spans="1:43" ht="15.75" customHeight="1">
      <c r="A85" s="27"/>
      <c r="B85" s="67" t="s">
        <v>307</v>
      </c>
      <c r="C85" s="4"/>
      <c r="D85" s="4"/>
      <c r="E85" s="4"/>
      <c r="F85" s="4"/>
      <c r="G85" s="5">
        <v>1</v>
      </c>
      <c r="H85" s="5">
        <f t="shared" si="15"/>
        <v>30</v>
      </c>
      <c r="I85" s="17"/>
      <c r="J85" s="11"/>
      <c r="K85" s="12"/>
      <c r="L85" s="12"/>
      <c r="M85" s="13"/>
      <c r="N85" s="49"/>
      <c r="O85" s="14"/>
      <c r="P85" s="32"/>
      <c r="Q85" s="14"/>
      <c r="R85" s="40"/>
      <c r="S85" s="14"/>
      <c r="T85" s="26"/>
      <c r="U85" s="104"/>
      <c r="V85" s="104"/>
      <c r="W85" s="218">
        <f t="shared" si="6"/>
        <v>0</v>
      </c>
      <c r="X85" s="2">
        <f t="shared" si="7"/>
        <v>0</v>
      </c>
      <c r="AL85" s="217" t="b">
        <f t="shared" si="9"/>
        <v>1</v>
      </c>
      <c r="AM85" s="217" t="b">
        <f t="shared" si="9"/>
        <v>1</v>
      </c>
      <c r="AN85" s="217" t="b">
        <f t="shared" si="9"/>
        <v>1</v>
      </c>
      <c r="AO85" s="217" t="b">
        <f t="shared" si="9"/>
        <v>1</v>
      </c>
      <c r="AP85" s="217" t="b">
        <f t="shared" si="12"/>
        <v>1</v>
      </c>
      <c r="AQ85" s="217" t="b">
        <f t="shared" si="10"/>
        <v>1</v>
      </c>
    </row>
    <row r="86" spans="1:43" ht="15.75" customHeight="1">
      <c r="A86" s="117"/>
      <c r="B86" s="67" t="s">
        <v>30</v>
      </c>
      <c r="C86" s="4">
        <v>4</v>
      </c>
      <c r="D86" s="4"/>
      <c r="E86" s="4"/>
      <c r="F86" s="4"/>
      <c r="G86" s="5">
        <v>3</v>
      </c>
      <c r="H86" s="5">
        <f t="shared" si="15"/>
        <v>90</v>
      </c>
      <c r="I86" s="17">
        <v>8</v>
      </c>
      <c r="J86" s="11" t="s">
        <v>77</v>
      </c>
      <c r="K86" s="4" t="s">
        <v>220</v>
      </c>
      <c r="L86" s="4"/>
      <c r="M86" s="13">
        <f>H86-I86</f>
        <v>82</v>
      </c>
      <c r="N86" s="27"/>
      <c r="O86" s="13"/>
      <c r="P86" s="27"/>
      <c r="Q86" s="242" t="s">
        <v>213</v>
      </c>
      <c r="R86" s="25"/>
      <c r="S86" s="13"/>
      <c r="T86" s="26"/>
      <c r="U86" s="104"/>
      <c r="V86" s="104"/>
      <c r="W86" s="218">
        <v>4</v>
      </c>
      <c r="X86" s="2">
        <v>2</v>
      </c>
      <c r="Z86" s="2">
        <v>2</v>
      </c>
      <c r="AL86" s="217" t="b">
        <f t="shared" si="9"/>
        <v>1</v>
      </c>
      <c r="AM86" s="217" t="b">
        <f t="shared" si="9"/>
        <v>1</v>
      </c>
      <c r="AN86" s="217" t="b">
        <f t="shared" si="9"/>
        <v>1</v>
      </c>
      <c r="AO86" s="217" t="b">
        <f t="shared" si="9"/>
        <v>0</v>
      </c>
      <c r="AP86" s="217" t="b">
        <f t="shared" si="12"/>
        <v>1</v>
      </c>
      <c r="AQ86" s="217" t="b">
        <f t="shared" si="10"/>
        <v>1</v>
      </c>
    </row>
    <row r="87" spans="1:43" ht="15.75" customHeight="1">
      <c r="A87" s="6" t="s">
        <v>124</v>
      </c>
      <c r="B87" s="66" t="s">
        <v>59</v>
      </c>
      <c r="C87" s="4"/>
      <c r="D87" s="4"/>
      <c r="E87" s="4"/>
      <c r="F87" s="4"/>
      <c r="G87" s="5">
        <f>SUM(G88:G90)</f>
        <v>6.5</v>
      </c>
      <c r="H87" s="5">
        <f t="shared" si="15"/>
        <v>195</v>
      </c>
      <c r="I87" s="17"/>
      <c r="J87" s="11"/>
      <c r="K87" s="12"/>
      <c r="L87" s="12"/>
      <c r="M87" s="13"/>
      <c r="N87" s="49"/>
      <c r="O87" s="14"/>
      <c r="P87" s="32"/>
      <c r="Q87" s="14"/>
      <c r="R87" s="40"/>
      <c r="S87" s="14"/>
      <c r="T87" s="26"/>
      <c r="U87" s="104"/>
      <c r="V87" s="104"/>
      <c r="W87" s="218">
        <f t="shared" si="6"/>
        <v>0</v>
      </c>
      <c r="X87" s="2">
        <f t="shared" si="7"/>
        <v>0</v>
      </c>
      <c r="AL87" s="217" t="b">
        <f t="shared" si="9"/>
        <v>1</v>
      </c>
      <c r="AM87" s="217" t="b">
        <f t="shared" si="9"/>
        <v>1</v>
      </c>
      <c r="AN87" s="217" t="b">
        <f t="shared" si="9"/>
        <v>1</v>
      </c>
      <c r="AO87" s="217" t="b">
        <f t="shared" si="9"/>
        <v>1</v>
      </c>
      <c r="AP87" s="217" t="b">
        <f t="shared" si="12"/>
        <v>1</v>
      </c>
      <c r="AQ87" s="217" t="b">
        <f t="shared" si="10"/>
        <v>1</v>
      </c>
    </row>
    <row r="88" spans="2:43" ht="15.75" customHeight="1">
      <c r="B88" s="67" t="s">
        <v>307</v>
      </c>
      <c r="C88" s="4"/>
      <c r="D88" s="4"/>
      <c r="E88" s="4"/>
      <c r="F88" s="4"/>
      <c r="G88" s="5">
        <v>2.5</v>
      </c>
      <c r="H88" s="5">
        <f t="shared" si="15"/>
        <v>75</v>
      </c>
      <c r="I88" s="17"/>
      <c r="J88" s="11"/>
      <c r="K88" s="12"/>
      <c r="L88" s="12"/>
      <c r="M88" s="13"/>
      <c r="N88" s="49"/>
      <c r="O88" s="14"/>
      <c r="P88" s="32"/>
      <c r="Q88" s="14"/>
      <c r="R88" s="40"/>
      <c r="S88" s="14"/>
      <c r="T88" s="26"/>
      <c r="U88" s="104"/>
      <c r="V88" s="104"/>
      <c r="W88" s="218">
        <f t="shared" si="6"/>
        <v>0</v>
      </c>
      <c r="X88" s="2">
        <f t="shared" si="7"/>
        <v>0</v>
      </c>
      <c r="AL88" s="217" t="b">
        <f t="shared" si="9"/>
        <v>1</v>
      </c>
      <c r="AM88" s="217" t="b">
        <f t="shared" si="9"/>
        <v>1</v>
      </c>
      <c r="AN88" s="217" t="b">
        <f t="shared" si="9"/>
        <v>1</v>
      </c>
      <c r="AO88" s="217" t="b">
        <f t="shared" si="9"/>
        <v>1</v>
      </c>
      <c r="AP88" s="217" t="b">
        <f t="shared" si="12"/>
        <v>1</v>
      </c>
      <c r="AQ88" s="217" t="b">
        <f t="shared" si="10"/>
        <v>1</v>
      </c>
    </row>
    <row r="89" spans="1:43" ht="15.75" customHeight="1">
      <c r="A89" s="117"/>
      <c r="B89" s="67" t="s">
        <v>30</v>
      </c>
      <c r="C89" s="4"/>
      <c r="D89" s="4">
        <v>5</v>
      </c>
      <c r="E89" s="4"/>
      <c r="F89" s="4"/>
      <c r="G89" s="5">
        <v>2.5</v>
      </c>
      <c r="H89" s="5">
        <f t="shared" si="15"/>
        <v>75</v>
      </c>
      <c r="I89" s="17">
        <v>12</v>
      </c>
      <c r="J89" s="12">
        <v>8</v>
      </c>
      <c r="K89" s="12">
        <v>4</v>
      </c>
      <c r="L89" s="4"/>
      <c r="M89" s="13">
        <f>H89-I89</f>
        <v>63</v>
      </c>
      <c r="N89" s="27"/>
      <c r="O89" s="13"/>
      <c r="P89" s="27"/>
      <c r="Q89" s="13"/>
      <c r="R89" s="69" t="s">
        <v>218</v>
      </c>
      <c r="S89" s="14"/>
      <c r="T89" s="26"/>
      <c r="U89" s="104"/>
      <c r="V89" s="104"/>
      <c r="W89" s="218">
        <v>4</v>
      </c>
      <c r="X89" s="2">
        <v>2</v>
      </c>
      <c r="Z89" s="2">
        <v>3</v>
      </c>
      <c r="AL89" s="217" t="b">
        <f t="shared" si="9"/>
        <v>1</v>
      </c>
      <c r="AM89" s="217" t="b">
        <f t="shared" si="9"/>
        <v>1</v>
      </c>
      <c r="AN89" s="217" t="b">
        <f t="shared" si="9"/>
        <v>1</v>
      </c>
      <c r="AO89" s="217" t="b">
        <f t="shared" si="9"/>
        <v>1</v>
      </c>
      <c r="AP89" s="217" t="b">
        <f t="shared" si="12"/>
        <v>0</v>
      </c>
      <c r="AQ89" s="217" t="b">
        <f t="shared" si="10"/>
        <v>1</v>
      </c>
    </row>
    <row r="90" spans="1:43" ht="15.75" customHeight="1">
      <c r="A90" s="117"/>
      <c r="B90" s="67" t="s">
        <v>254</v>
      </c>
      <c r="C90" s="4"/>
      <c r="D90" s="4"/>
      <c r="E90" s="4"/>
      <c r="F90" s="4" t="s">
        <v>236</v>
      </c>
      <c r="G90" s="5">
        <v>1.5</v>
      </c>
      <c r="H90" s="5">
        <f t="shared" si="15"/>
        <v>45</v>
      </c>
      <c r="I90" s="17">
        <v>4</v>
      </c>
      <c r="J90" s="4"/>
      <c r="K90" s="4"/>
      <c r="L90" s="4">
        <v>4</v>
      </c>
      <c r="M90" s="13">
        <f>H90-I90</f>
        <v>41</v>
      </c>
      <c r="N90" s="27"/>
      <c r="O90" s="13"/>
      <c r="P90" s="27"/>
      <c r="Q90" s="13"/>
      <c r="R90" s="25"/>
      <c r="S90" s="6" t="s">
        <v>211</v>
      </c>
      <c r="T90" s="26"/>
      <c r="U90" s="104"/>
      <c r="V90" s="104"/>
      <c r="W90" s="218">
        <f t="shared" si="6"/>
        <v>0</v>
      </c>
      <c r="X90" s="2">
        <f t="shared" si="7"/>
        <v>0</v>
      </c>
      <c r="Z90" s="2">
        <v>3</v>
      </c>
      <c r="AL90" s="217" t="b">
        <f t="shared" si="9"/>
        <v>1</v>
      </c>
      <c r="AM90" s="217" t="b">
        <f t="shared" si="9"/>
        <v>1</v>
      </c>
      <c r="AN90" s="217" t="b">
        <f t="shared" si="9"/>
        <v>1</v>
      </c>
      <c r="AO90" s="217" t="b">
        <f t="shared" si="9"/>
        <v>1</v>
      </c>
      <c r="AP90" s="217" t="b">
        <f t="shared" si="12"/>
        <v>1</v>
      </c>
      <c r="AQ90" s="217" t="b">
        <f t="shared" si="10"/>
        <v>0</v>
      </c>
    </row>
    <row r="91" spans="1:43" ht="15.75" customHeight="1">
      <c r="A91" s="6" t="s">
        <v>126</v>
      </c>
      <c r="B91" s="66" t="s">
        <v>58</v>
      </c>
      <c r="C91" s="4"/>
      <c r="D91" s="4"/>
      <c r="E91" s="4"/>
      <c r="F91" s="4"/>
      <c r="G91" s="5">
        <f>SUM(G92:G94)</f>
        <v>9.5</v>
      </c>
      <c r="H91" s="5">
        <f t="shared" si="15"/>
        <v>285</v>
      </c>
      <c r="I91" s="17"/>
      <c r="J91" s="11"/>
      <c r="K91" s="12"/>
      <c r="L91" s="12"/>
      <c r="M91" s="13"/>
      <c r="N91" s="30"/>
      <c r="O91" s="13"/>
      <c r="P91" s="27"/>
      <c r="Q91" s="13"/>
      <c r="R91" s="25"/>
      <c r="S91" s="13"/>
      <c r="T91" s="26"/>
      <c r="U91" s="104"/>
      <c r="V91" s="104"/>
      <c r="W91" s="218">
        <f t="shared" si="6"/>
        <v>0</v>
      </c>
      <c r="X91" s="2">
        <f t="shared" si="7"/>
        <v>0</v>
      </c>
      <c r="AL91" s="217" t="b">
        <f t="shared" si="9"/>
        <v>1</v>
      </c>
      <c r="AM91" s="217" t="b">
        <f t="shared" si="9"/>
        <v>1</v>
      </c>
      <c r="AN91" s="217" t="b">
        <f t="shared" si="9"/>
        <v>1</v>
      </c>
      <c r="AO91" s="217" t="b">
        <f t="shared" si="9"/>
        <v>1</v>
      </c>
      <c r="AP91" s="217" t="b">
        <f t="shared" si="12"/>
        <v>1</v>
      </c>
      <c r="AQ91" s="217" t="b">
        <f t="shared" si="10"/>
        <v>1</v>
      </c>
    </row>
    <row r="92" spans="1:43" ht="15.75" customHeight="1">
      <c r="A92" s="27"/>
      <c r="B92" s="67" t="s">
        <v>307</v>
      </c>
      <c r="C92" s="4"/>
      <c r="D92" s="4"/>
      <c r="E92" s="4"/>
      <c r="F92" s="4"/>
      <c r="G92" s="5">
        <v>3</v>
      </c>
      <c r="H92" s="5">
        <f t="shared" si="15"/>
        <v>90</v>
      </c>
      <c r="I92" s="17"/>
      <c r="J92" s="11"/>
      <c r="K92" s="12"/>
      <c r="L92" s="12"/>
      <c r="M92" s="13"/>
      <c r="N92" s="30"/>
      <c r="O92" s="14"/>
      <c r="P92" s="32"/>
      <c r="Q92" s="14"/>
      <c r="R92" s="40"/>
      <c r="S92" s="14"/>
      <c r="T92" s="26"/>
      <c r="U92" s="104"/>
      <c r="V92" s="104"/>
      <c r="W92" s="218">
        <f t="shared" si="6"/>
        <v>0</v>
      </c>
      <c r="X92" s="2">
        <f t="shared" si="7"/>
        <v>0</v>
      </c>
      <c r="AL92" s="217" t="b">
        <f t="shared" si="9"/>
        <v>1</v>
      </c>
      <c r="AM92" s="217" t="b">
        <f t="shared" si="9"/>
        <v>1</v>
      </c>
      <c r="AN92" s="217" t="b">
        <f t="shared" si="9"/>
        <v>1</v>
      </c>
      <c r="AO92" s="217" t="b">
        <f t="shared" si="9"/>
        <v>1</v>
      </c>
      <c r="AP92" s="217" t="b">
        <f t="shared" si="12"/>
        <v>1</v>
      </c>
      <c r="AQ92" s="217" t="b">
        <f t="shared" si="10"/>
        <v>1</v>
      </c>
    </row>
    <row r="93" spans="1:43" ht="15.75" customHeight="1">
      <c r="A93" s="117"/>
      <c r="B93" s="67" t="s">
        <v>30</v>
      </c>
      <c r="C93" s="21">
        <v>3</v>
      </c>
      <c r="D93" s="12"/>
      <c r="E93" s="12"/>
      <c r="F93" s="10"/>
      <c r="G93" s="5">
        <v>5</v>
      </c>
      <c r="H93" s="5">
        <f t="shared" si="15"/>
        <v>150</v>
      </c>
      <c r="I93" s="17">
        <v>8</v>
      </c>
      <c r="J93" s="11">
        <v>4</v>
      </c>
      <c r="K93" s="4">
        <v>4</v>
      </c>
      <c r="L93" s="12"/>
      <c r="M93" s="13">
        <f>H93-I93</f>
        <v>142</v>
      </c>
      <c r="N93" s="30"/>
      <c r="O93" s="14"/>
      <c r="P93" s="69" t="s">
        <v>358</v>
      </c>
      <c r="Q93" s="14"/>
      <c r="R93" s="40"/>
      <c r="S93" s="14"/>
      <c r="T93" s="26"/>
      <c r="U93" s="104"/>
      <c r="V93" s="104"/>
      <c r="W93" s="218">
        <v>4</v>
      </c>
      <c r="X93" s="2">
        <v>2</v>
      </c>
      <c r="Z93" s="2">
        <v>2</v>
      </c>
      <c r="AL93" s="217" t="b">
        <f t="shared" si="9"/>
        <v>1</v>
      </c>
      <c r="AM93" s="217" t="b">
        <f t="shared" si="9"/>
        <v>1</v>
      </c>
      <c r="AN93" s="217" t="b">
        <f t="shared" si="9"/>
        <v>0</v>
      </c>
      <c r="AO93" s="217" t="b">
        <f t="shared" si="9"/>
        <v>1</v>
      </c>
      <c r="AP93" s="217" t="b">
        <f t="shared" si="12"/>
        <v>1</v>
      </c>
      <c r="AQ93" s="217" t="b">
        <f t="shared" si="10"/>
        <v>1</v>
      </c>
    </row>
    <row r="94" spans="1:43" ht="15.75" customHeight="1">
      <c r="A94" s="117"/>
      <c r="B94" s="67" t="s">
        <v>30</v>
      </c>
      <c r="C94" s="5"/>
      <c r="D94" s="5"/>
      <c r="E94" s="5"/>
      <c r="F94" s="5">
        <v>4</v>
      </c>
      <c r="G94" s="5">
        <v>1.5</v>
      </c>
      <c r="H94" s="5">
        <f t="shared" si="15"/>
        <v>45</v>
      </c>
      <c r="I94" s="17">
        <v>4</v>
      </c>
      <c r="J94" s="4"/>
      <c r="K94" s="4"/>
      <c r="L94" s="4">
        <v>4</v>
      </c>
      <c r="M94" s="13">
        <f>H94-I94</f>
        <v>41</v>
      </c>
      <c r="N94" s="32"/>
      <c r="O94" s="14"/>
      <c r="P94" s="25"/>
      <c r="Q94" s="71" t="s">
        <v>211</v>
      </c>
      <c r="R94" s="40"/>
      <c r="S94" s="14"/>
      <c r="T94" s="26"/>
      <c r="U94" s="104"/>
      <c r="V94" s="104"/>
      <c r="W94" s="218">
        <f t="shared" si="6"/>
        <v>0</v>
      </c>
      <c r="X94" s="2">
        <f t="shared" si="7"/>
        <v>0</v>
      </c>
      <c r="Z94" s="2">
        <v>2</v>
      </c>
      <c r="AL94" s="217" t="b">
        <f t="shared" si="9"/>
        <v>1</v>
      </c>
      <c r="AM94" s="217" t="b">
        <f t="shared" si="9"/>
        <v>1</v>
      </c>
      <c r="AN94" s="217" t="b">
        <f t="shared" si="9"/>
        <v>1</v>
      </c>
      <c r="AO94" s="217" t="b">
        <f t="shared" si="9"/>
        <v>0</v>
      </c>
      <c r="AP94" s="217" t="b">
        <f t="shared" si="12"/>
        <v>1</v>
      </c>
      <c r="AQ94" s="217" t="b">
        <f t="shared" si="10"/>
        <v>1</v>
      </c>
    </row>
    <row r="95" spans="1:43" ht="15.75" customHeight="1">
      <c r="A95" s="117" t="s">
        <v>127</v>
      </c>
      <c r="B95" s="66" t="s">
        <v>53</v>
      </c>
      <c r="C95" s="4"/>
      <c r="D95" s="4"/>
      <c r="E95" s="4"/>
      <c r="F95" s="4"/>
      <c r="G95" s="5">
        <v>6</v>
      </c>
      <c r="H95" s="5">
        <f t="shared" si="15"/>
        <v>180</v>
      </c>
      <c r="I95" s="17"/>
      <c r="J95" s="11"/>
      <c r="K95" s="12"/>
      <c r="L95" s="12"/>
      <c r="M95" s="13"/>
      <c r="N95" s="30"/>
      <c r="O95" s="14"/>
      <c r="P95" s="32"/>
      <c r="Q95" s="14"/>
      <c r="R95" s="40"/>
      <c r="S95" s="14"/>
      <c r="T95" s="26"/>
      <c r="U95" s="104"/>
      <c r="V95" s="104"/>
      <c r="W95" s="218">
        <f t="shared" si="6"/>
        <v>0</v>
      </c>
      <c r="X95" s="2">
        <f t="shared" si="7"/>
        <v>0</v>
      </c>
      <c r="AL95" s="217" t="b">
        <f t="shared" si="9"/>
        <v>1</v>
      </c>
      <c r="AM95" s="217" t="b">
        <f t="shared" si="9"/>
        <v>1</v>
      </c>
      <c r="AN95" s="217" t="b">
        <f t="shared" si="9"/>
        <v>1</v>
      </c>
      <c r="AO95" s="217" t="b">
        <f t="shared" si="9"/>
        <v>1</v>
      </c>
      <c r="AP95" s="217" t="b">
        <f t="shared" si="12"/>
        <v>1</v>
      </c>
      <c r="AQ95" s="217" t="b">
        <f t="shared" si="10"/>
        <v>1</v>
      </c>
    </row>
    <row r="96" spans="1:43" ht="15.75" customHeight="1">
      <c r="A96" s="27"/>
      <c r="B96" s="67" t="s">
        <v>307</v>
      </c>
      <c r="C96" s="4"/>
      <c r="D96" s="4"/>
      <c r="E96" s="4"/>
      <c r="F96" s="4"/>
      <c r="G96" s="5">
        <v>3.5</v>
      </c>
      <c r="H96" s="479">
        <f>30*G96</f>
        <v>105</v>
      </c>
      <c r="I96" s="17"/>
      <c r="J96" s="11"/>
      <c r="K96" s="12"/>
      <c r="L96" s="12"/>
      <c r="M96" s="13"/>
      <c r="N96" s="30"/>
      <c r="O96" s="14"/>
      <c r="P96" s="32"/>
      <c r="Q96" s="14"/>
      <c r="R96" s="40"/>
      <c r="S96" s="14"/>
      <c r="T96" s="26"/>
      <c r="U96" s="104"/>
      <c r="V96" s="104"/>
      <c r="W96" s="218">
        <f t="shared" si="6"/>
        <v>0</v>
      </c>
      <c r="X96" s="2">
        <f t="shared" si="7"/>
        <v>0</v>
      </c>
      <c r="AL96" s="217" t="b">
        <f t="shared" si="9"/>
        <v>1</v>
      </c>
      <c r="AM96" s="217" t="b">
        <f t="shared" si="9"/>
        <v>1</v>
      </c>
      <c r="AN96" s="217" t="b">
        <f t="shared" si="9"/>
        <v>1</v>
      </c>
      <c r="AO96" s="217" t="b">
        <f t="shared" si="9"/>
        <v>1</v>
      </c>
      <c r="AP96" s="217" t="b">
        <f t="shared" si="12"/>
        <v>1</v>
      </c>
      <c r="AQ96" s="217" t="b">
        <f t="shared" si="10"/>
        <v>1</v>
      </c>
    </row>
    <row r="97" spans="1:43" ht="15.75" customHeight="1">
      <c r="A97" s="117"/>
      <c r="B97" s="67" t="s">
        <v>30</v>
      </c>
      <c r="C97" s="4">
        <v>4</v>
      </c>
      <c r="D97" s="4"/>
      <c r="E97" s="4"/>
      <c r="F97" s="4"/>
      <c r="G97" s="5">
        <v>2.5</v>
      </c>
      <c r="H97" s="479">
        <f>30*G97</f>
        <v>75</v>
      </c>
      <c r="I97" s="17">
        <v>8</v>
      </c>
      <c r="J97" s="11" t="s">
        <v>77</v>
      </c>
      <c r="K97" s="4" t="s">
        <v>220</v>
      </c>
      <c r="L97" s="12"/>
      <c r="M97" s="13">
        <f>H97-I97</f>
        <v>67</v>
      </c>
      <c r="N97" s="30"/>
      <c r="O97" s="16"/>
      <c r="P97" s="32"/>
      <c r="Q97" s="70" t="s">
        <v>358</v>
      </c>
      <c r="R97" s="69"/>
      <c r="S97" s="4"/>
      <c r="T97" s="26"/>
      <c r="U97" s="104"/>
      <c r="V97" s="104"/>
      <c r="W97" s="218">
        <v>4</v>
      </c>
      <c r="X97" s="2">
        <v>2</v>
      </c>
      <c r="Z97" s="2">
        <v>2</v>
      </c>
      <c r="AL97" s="217" t="b">
        <f t="shared" si="9"/>
        <v>1</v>
      </c>
      <c r="AM97" s="217" t="b">
        <f t="shared" si="9"/>
        <v>1</v>
      </c>
      <c r="AN97" s="217" t="b">
        <f t="shared" si="9"/>
        <v>1</v>
      </c>
      <c r="AO97" s="217" t="b">
        <f t="shared" si="9"/>
        <v>0</v>
      </c>
      <c r="AP97" s="217" t="b">
        <f t="shared" si="12"/>
        <v>1</v>
      </c>
      <c r="AQ97" s="217" t="b">
        <f t="shared" si="10"/>
        <v>1</v>
      </c>
    </row>
    <row r="98" spans="1:43" ht="15.75" customHeight="1">
      <c r="A98" s="117" t="s">
        <v>129</v>
      </c>
      <c r="B98" s="66" t="s">
        <v>165</v>
      </c>
      <c r="C98" s="4"/>
      <c r="D98" s="4"/>
      <c r="E98" s="4"/>
      <c r="F98" s="4"/>
      <c r="G98" s="5">
        <v>6</v>
      </c>
      <c r="H98" s="88">
        <f>30*G98</f>
        <v>180</v>
      </c>
      <c r="I98" s="17"/>
      <c r="J98" s="11"/>
      <c r="K98" s="12"/>
      <c r="L98" s="12"/>
      <c r="M98" s="13"/>
      <c r="N98" s="49"/>
      <c r="O98" s="14"/>
      <c r="P98" s="32"/>
      <c r="Q98" s="14"/>
      <c r="R98" s="40"/>
      <c r="S98" s="14"/>
      <c r="T98" s="26"/>
      <c r="U98" s="104"/>
      <c r="V98" s="104"/>
      <c r="W98" s="218">
        <f t="shared" si="6"/>
        <v>0</v>
      </c>
      <c r="X98" s="2">
        <f t="shared" si="7"/>
        <v>0</v>
      </c>
      <c r="AL98" s="217" t="b">
        <f t="shared" si="9"/>
        <v>1</v>
      </c>
      <c r="AM98" s="217" t="b">
        <f t="shared" si="9"/>
        <v>1</v>
      </c>
      <c r="AN98" s="217" t="b">
        <f t="shared" si="9"/>
        <v>1</v>
      </c>
      <c r="AO98" s="217" t="b">
        <f t="shared" si="9"/>
        <v>1</v>
      </c>
      <c r="AP98" s="217" t="b">
        <f t="shared" si="12"/>
        <v>1</v>
      </c>
      <c r="AQ98" s="217" t="b">
        <f t="shared" si="10"/>
        <v>1</v>
      </c>
    </row>
    <row r="99" spans="1:43" ht="15.75" customHeight="1">
      <c r="A99" s="27"/>
      <c r="B99" s="168" t="s">
        <v>313</v>
      </c>
      <c r="C99" s="4"/>
      <c r="D99" s="4"/>
      <c r="E99" s="4"/>
      <c r="F99" s="4"/>
      <c r="G99" s="5">
        <v>3</v>
      </c>
      <c r="H99" s="11">
        <v>60</v>
      </c>
      <c r="I99" s="17"/>
      <c r="J99" s="11"/>
      <c r="K99" s="12"/>
      <c r="L99" s="12"/>
      <c r="M99" s="13"/>
      <c r="N99" s="49"/>
      <c r="O99" s="14"/>
      <c r="P99" s="32"/>
      <c r="Q99" s="14"/>
      <c r="R99" s="40"/>
      <c r="S99" s="14"/>
      <c r="T99" s="26"/>
      <c r="U99" s="104"/>
      <c r="V99" s="104"/>
      <c r="W99" s="218">
        <f t="shared" si="6"/>
        <v>0</v>
      </c>
      <c r="X99" s="2">
        <f t="shared" si="7"/>
        <v>0</v>
      </c>
      <c r="AL99" s="217" t="b">
        <f t="shared" si="9"/>
        <v>1</v>
      </c>
      <c r="AM99" s="217" t="b">
        <f t="shared" si="9"/>
        <v>1</v>
      </c>
      <c r="AN99" s="217" t="b">
        <f t="shared" si="9"/>
        <v>1</v>
      </c>
      <c r="AO99" s="217" t="b">
        <f t="shared" si="9"/>
        <v>1</v>
      </c>
      <c r="AP99" s="217" t="b">
        <f t="shared" si="12"/>
        <v>1</v>
      </c>
      <c r="AQ99" s="217" t="b">
        <f t="shared" si="10"/>
        <v>1</v>
      </c>
    </row>
    <row r="100" spans="1:43" ht="15.75" customHeight="1">
      <c r="A100" s="104"/>
      <c r="B100" s="505" t="s">
        <v>314</v>
      </c>
      <c r="C100" s="4"/>
      <c r="D100" s="4"/>
      <c r="E100" s="4"/>
      <c r="F100" s="4"/>
      <c r="G100" s="5">
        <v>2</v>
      </c>
      <c r="H100" s="479">
        <v>30</v>
      </c>
      <c r="I100" s="17"/>
      <c r="J100" s="11"/>
      <c r="K100" s="12"/>
      <c r="L100" s="12"/>
      <c r="M100" s="13"/>
      <c r="N100" s="49"/>
      <c r="O100" s="14"/>
      <c r="P100" s="40"/>
      <c r="Q100" s="14"/>
      <c r="R100" s="40"/>
      <c r="S100" s="14"/>
      <c r="T100" s="26"/>
      <c r="U100" s="104"/>
      <c r="V100" s="104"/>
      <c r="W100" s="218">
        <f t="shared" si="6"/>
        <v>0</v>
      </c>
      <c r="X100" s="2">
        <f t="shared" si="7"/>
        <v>0</v>
      </c>
      <c r="AL100" s="217" t="b">
        <f t="shared" si="9"/>
        <v>1</v>
      </c>
      <c r="AM100" s="217" t="b">
        <f t="shared" si="9"/>
        <v>1</v>
      </c>
      <c r="AN100" s="217" t="b">
        <f t="shared" si="9"/>
        <v>1</v>
      </c>
      <c r="AO100" s="217" t="b">
        <f t="shared" si="9"/>
        <v>1</v>
      </c>
      <c r="AP100" s="217" t="b">
        <f t="shared" si="12"/>
        <v>1</v>
      </c>
      <c r="AQ100" s="217" t="b">
        <f t="shared" si="10"/>
        <v>1</v>
      </c>
    </row>
    <row r="101" spans="1:43" ht="15.75" customHeight="1">
      <c r="A101" s="117"/>
      <c r="B101" s="67" t="s">
        <v>30</v>
      </c>
      <c r="C101" s="4" t="s">
        <v>236</v>
      </c>
      <c r="D101" s="4"/>
      <c r="E101" s="4"/>
      <c r="F101" s="4"/>
      <c r="G101" s="5">
        <v>1</v>
      </c>
      <c r="H101" s="4">
        <v>30</v>
      </c>
      <c r="I101" s="17">
        <v>4</v>
      </c>
      <c r="J101" s="4" t="s">
        <v>211</v>
      </c>
      <c r="K101" s="4"/>
      <c r="L101" s="4"/>
      <c r="M101" s="13">
        <f>H101-I101</f>
        <v>26</v>
      </c>
      <c r="N101" s="27"/>
      <c r="O101" s="13"/>
      <c r="P101" s="25"/>
      <c r="Q101" s="13"/>
      <c r="R101" s="25"/>
      <c r="S101" s="4" t="s">
        <v>211</v>
      </c>
      <c r="T101" s="26"/>
      <c r="U101" s="104"/>
      <c r="V101" s="104"/>
      <c r="W101" s="218" t="str">
        <f t="shared" si="6"/>
        <v>4/0</v>
      </c>
      <c r="X101" s="2">
        <f t="shared" si="7"/>
        <v>0</v>
      </c>
      <c r="Z101" s="2">
        <v>3</v>
      </c>
      <c r="AL101" s="217" t="b">
        <f t="shared" si="9"/>
        <v>1</v>
      </c>
      <c r="AM101" s="217" t="b">
        <f t="shared" si="9"/>
        <v>1</v>
      </c>
      <c r="AN101" s="217" t="b">
        <f t="shared" si="9"/>
        <v>1</v>
      </c>
      <c r="AO101" s="217" t="b">
        <f t="shared" si="9"/>
        <v>1</v>
      </c>
      <c r="AP101" s="217" t="b">
        <f t="shared" si="12"/>
        <v>1</v>
      </c>
      <c r="AQ101" s="217" t="b">
        <f t="shared" si="10"/>
        <v>0</v>
      </c>
    </row>
    <row r="102" spans="1:43" ht="15.75" customHeight="1">
      <c r="A102" s="117" t="s">
        <v>321</v>
      </c>
      <c r="B102" s="66" t="s">
        <v>57</v>
      </c>
      <c r="C102" s="4"/>
      <c r="D102" s="4"/>
      <c r="E102" s="4"/>
      <c r="F102" s="4"/>
      <c r="G102" s="5">
        <f>H102/30</f>
        <v>9</v>
      </c>
      <c r="H102" s="88">
        <f>SUM(H103:H105)</f>
        <v>270</v>
      </c>
      <c r="I102" s="17"/>
      <c r="J102" s="11"/>
      <c r="K102" s="12"/>
      <c r="L102" s="12"/>
      <c r="M102" s="13"/>
      <c r="N102" s="30"/>
      <c r="O102" s="14"/>
      <c r="P102" s="32"/>
      <c r="Q102" s="14"/>
      <c r="R102" s="40"/>
      <c r="S102" s="14"/>
      <c r="T102" s="26"/>
      <c r="U102" s="104"/>
      <c r="V102" s="104"/>
      <c r="W102" s="218">
        <f t="shared" si="6"/>
        <v>0</v>
      </c>
      <c r="X102" s="2">
        <f t="shared" si="7"/>
        <v>0</v>
      </c>
      <c r="AL102" s="217" t="b">
        <f t="shared" si="9"/>
        <v>1</v>
      </c>
      <c r="AM102" s="217" t="b">
        <f t="shared" si="9"/>
        <v>1</v>
      </c>
      <c r="AN102" s="217" t="b">
        <f t="shared" si="9"/>
        <v>1</v>
      </c>
      <c r="AO102" s="217" t="b">
        <f t="shared" si="9"/>
        <v>1</v>
      </c>
      <c r="AP102" s="217" t="b">
        <f t="shared" si="12"/>
        <v>1</v>
      </c>
      <c r="AQ102" s="217" t="b">
        <f t="shared" si="10"/>
        <v>1</v>
      </c>
    </row>
    <row r="103" spans="2:43" ht="15.75" customHeight="1">
      <c r="B103" s="67" t="s">
        <v>307</v>
      </c>
      <c r="C103" s="4"/>
      <c r="D103" s="4"/>
      <c r="E103" s="4"/>
      <c r="F103" s="4"/>
      <c r="G103" s="5">
        <v>3</v>
      </c>
      <c r="H103" s="88">
        <f>30*G103</f>
        <v>90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 t="shared" si="6"/>
        <v>0</v>
      </c>
      <c r="X103" s="2">
        <f t="shared" si="7"/>
        <v>0</v>
      </c>
      <c r="AL103" s="217" t="b">
        <f t="shared" si="9"/>
        <v>1</v>
      </c>
      <c r="AM103" s="217" t="b">
        <f t="shared" si="9"/>
        <v>1</v>
      </c>
      <c r="AN103" s="217" t="b">
        <f t="shared" si="9"/>
        <v>1</v>
      </c>
      <c r="AO103" s="217" t="b">
        <f t="shared" si="9"/>
        <v>1</v>
      </c>
      <c r="AP103" s="217" t="b">
        <f t="shared" si="12"/>
        <v>1</v>
      </c>
      <c r="AQ103" s="217" t="b">
        <f t="shared" si="10"/>
        <v>1</v>
      </c>
    </row>
    <row r="104" spans="1:43" ht="15.75" customHeight="1">
      <c r="A104" s="117"/>
      <c r="B104" s="67" t="s">
        <v>30</v>
      </c>
      <c r="C104" s="4"/>
      <c r="D104" s="4">
        <v>1</v>
      </c>
      <c r="E104" s="4"/>
      <c r="F104" s="4"/>
      <c r="G104" s="5">
        <v>3</v>
      </c>
      <c r="H104" s="88">
        <f>30*G104</f>
        <v>90</v>
      </c>
      <c r="I104" s="17">
        <v>8</v>
      </c>
      <c r="J104" s="11" t="s">
        <v>77</v>
      </c>
      <c r="K104" s="4" t="s">
        <v>220</v>
      </c>
      <c r="L104" s="4"/>
      <c r="M104" s="13">
        <f>H104-I104</f>
        <v>82</v>
      </c>
      <c r="N104" s="30" t="s">
        <v>213</v>
      </c>
      <c r="O104" s="14"/>
      <c r="P104" s="32"/>
      <c r="Q104" s="14"/>
      <c r="R104" s="40"/>
      <c r="S104" s="14"/>
      <c r="T104" s="26"/>
      <c r="U104" s="104"/>
      <c r="V104" s="104"/>
      <c r="W104" s="218" t="str">
        <f t="shared" si="6"/>
        <v>6/0</v>
      </c>
      <c r="X104" s="2" t="str">
        <f t="shared" si="7"/>
        <v>2/0</v>
      </c>
      <c r="Z104" s="2">
        <v>1</v>
      </c>
      <c r="AL104" s="217" t="b">
        <f t="shared" si="9"/>
        <v>0</v>
      </c>
      <c r="AM104" s="217" t="b">
        <f t="shared" si="9"/>
        <v>1</v>
      </c>
      <c r="AN104" s="217" t="b">
        <f t="shared" si="9"/>
        <v>1</v>
      </c>
      <c r="AO104" s="217" t="b">
        <f t="shared" si="9"/>
        <v>1</v>
      </c>
      <c r="AP104" s="217" t="b">
        <f t="shared" si="12"/>
        <v>1</v>
      </c>
      <c r="AQ104" s="217" t="b">
        <f t="shared" si="10"/>
        <v>1</v>
      </c>
    </row>
    <row r="105" spans="1:43" ht="15.75" customHeight="1">
      <c r="A105" s="117"/>
      <c r="B105" s="67" t="s">
        <v>30</v>
      </c>
      <c r="C105" s="4">
        <v>2</v>
      </c>
      <c r="D105" s="4"/>
      <c r="E105" s="4"/>
      <c r="F105" s="4"/>
      <c r="G105" s="5">
        <v>3</v>
      </c>
      <c r="H105" s="88">
        <f>30*G105</f>
        <v>90</v>
      </c>
      <c r="I105" s="17">
        <v>4</v>
      </c>
      <c r="J105" s="11" t="s">
        <v>211</v>
      </c>
      <c r="K105" s="12"/>
      <c r="L105" s="4"/>
      <c r="M105" s="13">
        <f>H105-I105</f>
        <v>86</v>
      </c>
      <c r="N105" s="30"/>
      <c r="O105" s="14" t="s">
        <v>211</v>
      </c>
      <c r="P105" s="32"/>
      <c r="Q105" s="14"/>
      <c r="R105" s="40"/>
      <c r="S105" s="14"/>
      <c r="T105" s="26"/>
      <c r="U105" s="104"/>
      <c r="V105" s="104"/>
      <c r="W105" s="218" t="str">
        <f t="shared" si="6"/>
        <v>4/0</v>
      </c>
      <c r="X105" s="2">
        <f t="shared" si="7"/>
        <v>0</v>
      </c>
      <c r="Z105" s="2">
        <v>1</v>
      </c>
      <c r="AL105" s="217" t="b">
        <f t="shared" si="9"/>
        <v>1</v>
      </c>
      <c r="AM105" s="217" t="b">
        <f t="shared" si="9"/>
        <v>0</v>
      </c>
      <c r="AN105" s="217" t="b">
        <f t="shared" si="9"/>
        <v>1</v>
      </c>
      <c r="AO105" s="217" t="b">
        <f t="shared" si="9"/>
        <v>1</v>
      </c>
      <c r="AP105" s="217" t="b">
        <f t="shared" si="12"/>
        <v>1</v>
      </c>
      <c r="AQ105" s="217" t="b">
        <f t="shared" si="10"/>
        <v>1</v>
      </c>
    </row>
    <row r="106" spans="1:43" ht="15.75" customHeight="1">
      <c r="A106" s="117" t="s">
        <v>322</v>
      </c>
      <c r="B106" s="67" t="s">
        <v>385</v>
      </c>
      <c r="C106" s="4"/>
      <c r="D106" s="4"/>
      <c r="E106" s="4"/>
      <c r="F106" s="4"/>
      <c r="G106" s="5">
        <f>SUM(G107:G109)</f>
        <v>6.5</v>
      </c>
      <c r="H106" s="88"/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>J106</f>
        <v>0</v>
      </c>
      <c r="X106" s="2">
        <f>K106</f>
        <v>0</v>
      </c>
      <c r="AL106" s="217" t="b">
        <f t="shared" si="9"/>
        <v>1</v>
      </c>
      <c r="AM106" s="217" t="b">
        <f t="shared" si="9"/>
        <v>1</v>
      </c>
      <c r="AN106" s="217" t="b">
        <f t="shared" si="9"/>
        <v>1</v>
      </c>
      <c r="AO106" s="217" t="b">
        <f t="shared" si="9"/>
        <v>1</v>
      </c>
      <c r="AP106" s="217" t="b">
        <f t="shared" si="12"/>
        <v>1</v>
      </c>
      <c r="AQ106" s="217" t="b">
        <f t="shared" si="10"/>
        <v>1</v>
      </c>
    </row>
    <row r="107" spans="1:43" ht="15.75" customHeight="1">
      <c r="A107" s="117"/>
      <c r="B107" s="67" t="s">
        <v>307</v>
      </c>
      <c r="C107" s="4"/>
      <c r="D107" s="4"/>
      <c r="E107" s="4"/>
      <c r="F107" s="4"/>
      <c r="G107" s="5">
        <v>2.5</v>
      </c>
      <c r="H107" s="88"/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>J107</f>
        <v>0</v>
      </c>
      <c r="X107" s="2">
        <f>K107</f>
        <v>0</v>
      </c>
      <c r="AL107" s="217" t="b">
        <f t="shared" si="9"/>
        <v>1</v>
      </c>
      <c r="AM107" s="217" t="b">
        <f t="shared" si="9"/>
        <v>1</v>
      </c>
      <c r="AN107" s="217" t="b">
        <f t="shared" si="9"/>
        <v>1</v>
      </c>
      <c r="AO107" s="217" t="b">
        <f t="shared" si="9"/>
        <v>1</v>
      </c>
      <c r="AP107" s="217" t="b">
        <f t="shared" si="12"/>
        <v>1</v>
      </c>
      <c r="AQ107" s="217" t="b">
        <f t="shared" si="10"/>
        <v>1</v>
      </c>
    </row>
    <row r="108" spans="1:23" ht="15.75" customHeight="1">
      <c r="A108" s="117"/>
      <c r="B108" s="67" t="s">
        <v>30</v>
      </c>
      <c r="C108" s="4"/>
      <c r="D108" s="4"/>
      <c r="E108" s="4"/>
      <c r="F108" s="4"/>
      <c r="G108" s="5">
        <v>2</v>
      </c>
      <c r="H108" s="88">
        <f>30*G108</f>
        <v>60</v>
      </c>
      <c r="I108" s="17">
        <v>8</v>
      </c>
      <c r="J108" s="11" t="s">
        <v>211</v>
      </c>
      <c r="K108" s="11" t="s">
        <v>211</v>
      </c>
      <c r="L108" s="4"/>
      <c r="M108" s="13">
        <f>H108-I108</f>
        <v>52</v>
      </c>
      <c r="N108" s="30"/>
      <c r="O108" s="14"/>
      <c r="P108" s="32"/>
      <c r="Q108" s="70" t="s">
        <v>358</v>
      </c>
      <c r="R108" s="40"/>
      <c r="S108" s="13"/>
      <c r="T108" s="26"/>
      <c r="U108" s="104"/>
      <c r="V108" s="104"/>
      <c r="W108" s="218"/>
    </row>
    <row r="109" spans="1:43" ht="15.75" customHeight="1">
      <c r="A109" s="117"/>
      <c r="B109" s="67" t="s">
        <v>30</v>
      </c>
      <c r="C109" s="4"/>
      <c r="D109" s="4"/>
      <c r="E109" s="4"/>
      <c r="F109" s="4"/>
      <c r="G109" s="5">
        <v>2</v>
      </c>
      <c r="H109" s="88">
        <f>30*G109</f>
        <v>60</v>
      </c>
      <c r="I109" s="17">
        <v>8</v>
      </c>
      <c r="J109" s="11" t="s">
        <v>211</v>
      </c>
      <c r="K109" s="11" t="s">
        <v>211</v>
      </c>
      <c r="L109" s="4"/>
      <c r="M109" s="13">
        <f>H109-I109</f>
        <v>52</v>
      </c>
      <c r="N109" s="30"/>
      <c r="O109" s="14"/>
      <c r="P109" s="32"/>
      <c r="Q109" s="70"/>
      <c r="R109" s="69" t="s">
        <v>358</v>
      </c>
      <c r="S109" s="13"/>
      <c r="T109" s="26"/>
      <c r="U109" s="104"/>
      <c r="V109" s="104"/>
      <c r="W109" s="218">
        <v>4</v>
      </c>
      <c r="X109" s="2">
        <v>2</v>
      </c>
      <c r="Z109" s="2">
        <v>3</v>
      </c>
      <c r="AL109" s="217" t="b">
        <f t="shared" si="9"/>
        <v>1</v>
      </c>
      <c r="AM109" s="217" t="b">
        <f t="shared" si="9"/>
        <v>1</v>
      </c>
      <c r="AN109" s="217" t="b">
        <f t="shared" si="9"/>
        <v>1</v>
      </c>
      <c r="AO109" s="217" t="b">
        <f t="shared" si="9"/>
        <v>1</v>
      </c>
      <c r="AP109" s="217" t="b">
        <f t="shared" si="12"/>
        <v>0</v>
      </c>
      <c r="AQ109" s="217" t="b">
        <f t="shared" si="10"/>
        <v>1</v>
      </c>
    </row>
    <row r="110" spans="1:43" ht="15.75" customHeight="1">
      <c r="A110" s="117" t="s">
        <v>322</v>
      </c>
      <c r="B110" s="66" t="s">
        <v>55</v>
      </c>
      <c r="C110" s="4"/>
      <c r="D110" s="4"/>
      <c r="E110" s="4"/>
      <c r="F110" s="4"/>
      <c r="G110" s="5">
        <v>6.5</v>
      </c>
      <c r="H110" s="88">
        <f aca="true" t="shared" si="16" ref="H110:H122">30*G110</f>
        <v>195</v>
      </c>
      <c r="I110" s="17"/>
      <c r="J110" s="11"/>
      <c r="K110" s="12"/>
      <c r="L110" s="12"/>
      <c r="M110" s="13"/>
      <c r="N110" s="30"/>
      <c r="O110" s="14"/>
      <c r="P110" s="32"/>
      <c r="Q110" s="14"/>
      <c r="R110" s="40"/>
      <c r="S110" s="14"/>
      <c r="T110" s="26"/>
      <c r="U110" s="104"/>
      <c r="V110" s="104"/>
      <c r="W110" s="218">
        <f t="shared" si="6"/>
        <v>0</v>
      </c>
      <c r="X110" s="2">
        <f t="shared" si="7"/>
        <v>0</v>
      </c>
      <c r="AL110" s="217" t="b">
        <f t="shared" si="9"/>
        <v>1</v>
      </c>
      <c r="AM110" s="217" t="b">
        <f t="shared" si="9"/>
        <v>1</v>
      </c>
      <c r="AN110" s="217" t="b">
        <f t="shared" si="9"/>
        <v>1</v>
      </c>
      <c r="AO110" s="217" t="b">
        <f t="shared" si="9"/>
        <v>1</v>
      </c>
      <c r="AP110" s="217" t="b">
        <f t="shared" si="12"/>
        <v>1</v>
      </c>
      <c r="AQ110" s="217" t="b">
        <f t="shared" si="10"/>
        <v>1</v>
      </c>
    </row>
    <row r="111" spans="1:43" ht="15.75" customHeight="1">
      <c r="A111" s="117"/>
      <c r="B111" s="67" t="s">
        <v>307</v>
      </c>
      <c r="C111" s="4"/>
      <c r="D111" s="4"/>
      <c r="E111" s="4"/>
      <c r="F111" s="4"/>
      <c r="G111" s="5">
        <v>5</v>
      </c>
      <c r="H111" s="88">
        <f t="shared" si="16"/>
        <v>150</v>
      </c>
      <c r="I111" s="17"/>
      <c r="J111" s="11"/>
      <c r="K111" s="12"/>
      <c r="L111" s="12"/>
      <c r="M111" s="13"/>
      <c r="N111" s="30"/>
      <c r="O111" s="13"/>
      <c r="P111" s="27"/>
      <c r="Q111" s="13"/>
      <c r="R111" s="25"/>
      <c r="S111" s="13"/>
      <c r="T111" s="26"/>
      <c r="U111" s="104"/>
      <c r="V111" s="104"/>
      <c r="W111" s="218">
        <f t="shared" si="6"/>
        <v>0</v>
      </c>
      <c r="X111" s="2">
        <f t="shared" si="7"/>
        <v>0</v>
      </c>
      <c r="AL111" s="217" t="b">
        <f t="shared" si="9"/>
        <v>1</v>
      </c>
      <c r="AM111" s="217" t="b">
        <f t="shared" si="9"/>
        <v>1</v>
      </c>
      <c r="AN111" s="217" t="b">
        <f t="shared" si="9"/>
        <v>1</v>
      </c>
      <c r="AO111" s="217" t="b">
        <f t="shared" si="9"/>
        <v>1</v>
      </c>
      <c r="AP111" s="217" t="b">
        <f t="shared" si="12"/>
        <v>1</v>
      </c>
      <c r="AQ111" s="217" t="b">
        <f t="shared" si="10"/>
        <v>1</v>
      </c>
    </row>
    <row r="112" spans="1:43" ht="15.75" customHeight="1">
      <c r="A112" s="117"/>
      <c r="B112" s="67" t="s">
        <v>30</v>
      </c>
      <c r="C112" s="4" t="s">
        <v>236</v>
      </c>
      <c r="D112" s="4"/>
      <c r="E112" s="4"/>
      <c r="F112" s="4"/>
      <c r="G112" s="5">
        <v>1.5</v>
      </c>
      <c r="H112" s="88">
        <f t="shared" si="16"/>
        <v>45</v>
      </c>
      <c r="I112" s="17">
        <v>8</v>
      </c>
      <c r="J112" s="11" t="s">
        <v>77</v>
      </c>
      <c r="K112" s="4" t="s">
        <v>220</v>
      </c>
      <c r="L112" s="12"/>
      <c r="M112" s="13">
        <f>H112-I112</f>
        <v>37</v>
      </c>
      <c r="N112" s="30"/>
      <c r="O112" s="14"/>
      <c r="P112" s="32"/>
      <c r="Q112" s="14"/>
      <c r="R112" s="40"/>
      <c r="S112" s="4" t="s">
        <v>213</v>
      </c>
      <c r="T112" s="26"/>
      <c r="U112" s="104"/>
      <c r="V112" s="104"/>
      <c r="W112" s="218">
        <v>4</v>
      </c>
      <c r="X112" s="2">
        <v>2</v>
      </c>
      <c r="Z112" s="2">
        <v>3</v>
      </c>
      <c r="AL112" s="217" t="b">
        <f t="shared" si="9"/>
        <v>1</v>
      </c>
      <c r="AM112" s="217" t="b">
        <f t="shared" si="9"/>
        <v>1</v>
      </c>
      <c r="AN112" s="217" t="b">
        <f t="shared" si="9"/>
        <v>1</v>
      </c>
      <c r="AO112" s="217" t="b">
        <f t="shared" si="9"/>
        <v>1</v>
      </c>
      <c r="AP112" s="217" t="b">
        <f t="shared" si="12"/>
        <v>1</v>
      </c>
      <c r="AQ112" s="217" t="b">
        <f t="shared" si="10"/>
        <v>0</v>
      </c>
    </row>
    <row r="113" spans="1:43" ht="15.75" customHeight="1">
      <c r="A113" s="117" t="s">
        <v>323</v>
      </c>
      <c r="B113" s="66" t="s">
        <v>54</v>
      </c>
      <c r="C113" s="4"/>
      <c r="D113" s="4"/>
      <c r="E113" s="4"/>
      <c r="F113" s="4"/>
      <c r="G113" s="5">
        <v>6</v>
      </c>
      <c r="H113" s="88">
        <f t="shared" si="16"/>
        <v>180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/>
      <c r="V113" s="104"/>
      <c r="W113" s="218">
        <f t="shared" si="6"/>
        <v>0</v>
      </c>
      <c r="X113" s="2">
        <f t="shared" si="7"/>
        <v>0</v>
      </c>
      <c r="AL113" s="217" t="b">
        <f t="shared" si="9"/>
        <v>1</v>
      </c>
      <c r="AM113" s="217" t="b">
        <f t="shared" si="9"/>
        <v>1</v>
      </c>
      <c r="AN113" s="217" t="b">
        <f t="shared" si="9"/>
        <v>1</v>
      </c>
      <c r="AO113" s="217" t="b">
        <f t="shared" si="9"/>
        <v>1</v>
      </c>
      <c r="AP113" s="217" t="b">
        <f t="shared" si="12"/>
        <v>1</v>
      </c>
      <c r="AQ113" s="217" t="b">
        <f t="shared" si="10"/>
        <v>1</v>
      </c>
    </row>
    <row r="114" spans="1:43" ht="15.75" customHeight="1">
      <c r="A114" s="27"/>
      <c r="B114" s="67" t="s">
        <v>307</v>
      </c>
      <c r="C114" s="4"/>
      <c r="D114" s="4"/>
      <c r="E114" s="4"/>
      <c r="F114" s="4"/>
      <c r="G114" s="5">
        <v>4</v>
      </c>
      <c r="H114" s="88">
        <f t="shared" si="16"/>
        <v>120</v>
      </c>
      <c r="I114" s="17"/>
      <c r="J114" s="11"/>
      <c r="K114" s="12"/>
      <c r="L114" s="12"/>
      <c r="M114" s="13"/>
      <c r="N114" s="30"/>
      <c r="O114" s="14"/>
      <c r="P114" s="32"/>
      <c r="Q114" s="14"/>
      <c r="R114" s="40"/>
      <c r="S114" s="14"/>
      <c r="T114" s="26"/>
      <c r="U114" s="104"/>
      <c r="V114" s="104"/>
      <c r="W114" s="218">
        <f t="shared" si="6"/>
        <v>0</v>
      </c>
      <c r="X114" s="2">
        <f t="shared" si="7"/>
        <v>0</v>
      </c>
      <c r="AL114" s="217" t="b">
        <f t="shared" si="9"/>
        <v>1</v>
      </c>
      <c r="AM114" s="217" t="b">
        <f t="shared" si="9"/>
        <v>1</v>
      </c>
      <c r="AN114" s="217" t="b">
        <f t="shared" si="9"/>
        <v>1</v>
      </c>
      <c r="AO114" s="217" t="b">
        <f t="shared" si="9"/>
        <v>1</v>
      </c>
      <c r="AP114" s="217" t="b">
        <f t="shared" si="12"/>
        <v>1</v>
      </c>
      <c r="AQ114" s="217" t="b">
        <f t="shared" si="10"/>
        <v>1</v>
      </c>
    </row>
    <row r="115" spans="1:43" ht="15.75" customHeight="1">
      <c r="A115" s="117"/>
      <c r="B115" s="67" t="s">
        <v>30</v>
      </c>
      <c r="C115" s="4">
        <v>5</v>
      </c>
      <c r="D115" s="4"/>
      <c r="E115" s="4"/>
      <c r="F115" s="4"/>
      <c r="G115" s="5">
        <v>2</v>
      </c>
      <c r="H115" s="88">
        <f t="shared" si="16"/>
        <v>60</v>
      </c>
      <c r="I115" s="17">
        <v>12</v>
      </c>
      <c r="J115" s="11">
        <v>8</v>
      </c>
      <c r="K115" s="4">
        <v>4</v>
      </c>
      <c r="L115" s="12"/>
      <c r="M115" s="13">
        <f>H115-I115</f>
        <v>48</v>
      </c>
      <c r="N115" s="30"/>
      <c r="O115" s="14"/>
      <c r="P115" s="32"/>
      <c r="Q115" s="14"/>
      <c r="R115" s="69" t="s">
        <v>218</v>
      </c>
      <c r="S115" s="14"/>
      <c r="T115" s="26"/>
      <c r="U115" s="104"/>
      <c r="V115" s="104"/>
      <c r="W115" s="218">
        <v>4</v>
      </c>
      <c r="X115" s="2">
        <v>2</v>
      </c>
      <c r="Z115" s="2">
        <v>3</v>
      </c>
      <c r="AL115" s="217" t="b">
        <f t="shared" si="9"/>
        <v>1</v>
      </c>
      <c r="AM115" s="217" t="b">
        <f t="shared" si="9"/>
        <v>1</v>
      </c>
      <c r="AN115" s="217" t="b">
        <f t="shared" si="9"/>
        <v>1</v>
      </c>
      <c r="AO115" s="217" t="b">
        <f t="shared" si="9"/>
        <v>1</v>
      </c>
      <c r="AP115" s="217" t="b">
        <f t="shared" si="12"/>
        <v>0</v>
      </c>
      <c r="AQ115" s="217" t="b">
        <f t="shared" si="10"/>
        <v>1</v>
      </c>
    </row>
    <row r="116" spans="1:43" ht="15.75" customHeight="1">
      <c r="A116" s="117" t="s">
        <v>324</v>
      </c>
      <c r="B116" s="66" t="s">
        <v>65</v>
      </c>
      <c r="C116" s="4"/>
      <c r="D116" s="4"/>
      <c r="E116" s="4"/>
      <c r="F116" s="4"/>
      <c r="G116" s="5">
        <v>6</v>
      </c>
      <c r="H116" s="88">
        <f t="shared" si="16"/>
        <v>180</v>
      </c>
      <c r="I116" s="17"/>
      <c r="J116" s="11"/>
      <c r="K116" s="12"/>
      <c r="L116" s="12"/>
      <c r="M116" s="13"/>
      <c r="N116" s="30"/>
      <c r="O116" s="14"/>
      <c r="P116" s="32"/>
      <c r="Q116" s="14"/>
      <c r="R116" s="40"/>
      <c r="S116" s="14"/>
      <c r="T116" s="26"/>
      <c r="U116" s="104"/>
      <c r="V116" s="104"/>
      <c r="W116" s="218">
        <f>J116</f>
        <v>0</v>
      </c>
      <c r="X116" s="2">
        <f>K116</f>
        <v>0</v>
      </c>
      <c r="AL116" s="217" t="b">
        <f t="shared" si="9"/>
        <v>1</v>
      </c>
      <c r="AM116" s="217" t="b">
        <f t="shared" si="9"/>
        <v>1</v>
      </c>
      <c r="AN116" s="217" t="b">
        <f t="shared" si="9"/>
        <v>1</v>
      </c>
      <c r="AO116" s="217" t="b">
        <f t="shared" si="9"/>
        <v>1</v>
      </c>
      <c r="AP116" s="217" t="b">
        <f t="shared" si="12"/>
        <v>1</v>
      </c>
      <c r="AQ116" s="217" t="b">
        <f t="shared" si="10"/>
        <v>1</v>
      </c>
    </row>
    <row r="117" spans="1:43" ht="15.75" customHeight="1">
      <c r="A117" s="27"/>
      <c r="B117" s="67" t="s">
        <v>307</v>
      </c>
      <c r="C117" s="4"/>
      <c r="D117" s="4"/>
      <c r="E117" s="4"/>
      <c r="F117" s="4"/>
      <c r="G117" s="5">
        <v>4</v>
      </c>
      <c r="H117" s="88">
        <f t="shared" si="16"/>
        <v>120</v>
      </c>
      <c r="I117" s="17"/>
      <c r="J117" s="11"/>
      <c r="K117" s="12"/>
      <c r="L117" s="12"/>
      <c r="M117" s="13"/>
      <c r="N117" s="30"/>
      <c r="O117" s="14"/>
      <c r="P117" s="32"/>
      <c r="Q117" s="14"/>
      <c r="R117" s="40"/>
      <c r="S117" s="14"/>
      <c r="T117" s="26"/>
      <c r="U117" s="104">
        <v>60</v>
      </c>
      <c r="V117" s="104">
        <v>32</v>
      </c>
      <c r="W117" s="218">
        <f>J117</f>
        <v>0</v>
      </c>
      <c r="X117" s="2">
        <f>K117</f>
        <v>0</v>
      </c>
      <c r="AL117" s="217" t="b">
        <f t="shared" si="9"/>
        <v>1</v>
      </c>
      <c r="AM117" s="217" t="b">
        <f t="shared" si="9"/>
        <v>1</v>
      </c>
      <c r="AN117" s="217" t="b">
        <f t="shared" si="9"/>
        <v>1</v>
      </c>
      <c r="AO117" s="217" t="b">
        <f t="shared" si="9"/>
        <v>1</v>
      </c>
      <c r="AP117" s="217" t="b">
        <f t="shared" si="12"/>
        <v>1</v>
      </c>
      <c r="AQ117" s="217" t="b">
        <f t="shared" si="10"/>
        <v>1</v>
      </c>
    </row>
    <row r="118" spans="1:43" ht="15.75" customHeight="1">
      <c r="A118" s="117"/>
      <c r="B118" s="68" t="s">
        <v>30</v>
      </c>
      <c r="C118" s="8">
        <v>3</v>
      </c>
      <c r="D118" s="8"/>
      <c r="E118" s="8"/>
      <c r="F118" s="8"/>
      <c r="G118" s="5">
        <v>2</v>
      </c>
      <c r="H118" s="88">
        <f t="shared" si="16"/>
        <v>60</v>
      </c>
      <c r="I118" s="17">
        <v>8</v>
      </c>
      <c r="J118" s="11" t="s">
        <v>77</v>
      </c>
      <c r="K118" s="4" t="s">
        <v>220</v>
      </c>
      <c r="L118" s="8"/>
      <c r="M118" s="15">
        <f>H118-I118</f>
        <v>52</v>
      </c>
      <c r="N118" s="35"/>
      <c r="O118" s="14"/>
      <c r="P118" s="69" t="s">
        <v>213</v>
      </c>
      <c r="Q118" s="14"/>
      <c r="R118" s="40"/>
      <c r="S118" s="24"/>
      <c r="T118" s="65"/>
      <c r="U118" s="104">
        <v>32</v>
      </c>
      <c r="V118" s="104"/>
      <c r="W118" s="218">
        <v>4</v>
      </c>
      <c r="X118" s="2">
        <v>2</v>
      </c>
      <c r="Z118" s="2">
        <v>2</v>
      </c>
      <c r="AL118" s="217" t="b">
        <f t="shared" si="9"/>
        <v>1</v>
      </c>
      <c r="AM118" s="217" t="b">
        <f t="shared" si="9"/>
        <v>1</v>
      </c>
      <c r="AN118" s="217" t="b">
        <f t="shared" si="9"/>
        <v>0</v>
      </c>
      <c r="AO118" s="217" t="b">
        <f t="shared" si="9"/>
        <v>1</v>
      </c>
      <c r="AP118" s="217" t="b">
        <f t="shared" si="12"/>
        <v>1</v>
      </c>
      <c r="AQ118" s="217" t="b">
        <f t="shared" si="10"/>
        <v>1</v>
      </c>
    </row>
    <row r="119" spans="1:43" ht="15.75" customHeight="1" hidden="1">
      <c r="A119" s="69"/>
      <c r="B119" s="50"/>
      <c r="C119" s="4"/>
      <c r="D119" s="4"/>
      <c r="E119" s="4"/>
      <c r="F119" s="4"/>
      <c r="G119" s="4"/>
      <c r="H119" s="88"/>
      <c r="I119" s="17"/>
      <c r="J119" s="11"/>
      <c r="K119" s="4"/>
      <c r="L119" s="12"/>
      <c r="M119" s="13"/>
      <c r="N119" s="30"/>
      <c r="O119" s="14"/>
      <c r="P119" s="32"/>
      <c r="Q119" s="14"/>
      <c r="R119" s="552"/>
      <c r="S119" s="14"/>
      <c r="T119" s="26"/>
      <c r="U119" s="104"/>
      <c r="V119" s="104"/>
      <c r="W119" s="218"/>
      <c r="AL119" s="217" t="b">
        <f t="shared" si="9"/>
        <v>1</v>
      </c>
      <c r="AM119" s="217" t="b">
        <f t="shared" si="9"/>
        <v>1</v>
      </c>
      <c r="AN119" s="217" t="b">
        <f t="shared" si="9"/>
        <v>1</v>
      </c>
      <c r="AO119" s="217" t="b">
        <f t="shared" si="9"/>
        <v>1</v>
      </c>
      <c r="AP119" s="217" t="b">
        <f t="shared" si="12"/>
        <v>1</v>
      </c>
      <c r="AQ119" s="217" t="b">
        <f t="shared" si="10"/>
        <v>1</v>
      </c>
    </row>
    <row r="120" spans="1:43" ht="15.75" customHeight="1" hidden="1">
      <c r="A120" s="69"/>
      <c r="B120" s="67"/>
      <c r="C120" s="4"/>
      <c r="D120" s="4"/>
      <c r="E120" s="4"/>
      <c r="F120" s="4"/>
      <c r="G120" s="4"/>
      <c r="H120" s="88"/>
      <c r="I120" s="17"/>
      <c r="J120" s="11"/>
      <c r="K120" s="4"/>
      <c r="L120" s="12"/>
      <c r="M120" s="13"/>
      <c r="N120" s="30"/>
      <c r="O120" s="14"/>
      <c r="P120" s="32"/>
      <c r="Q120" s="14"/>
      <c r="R120" s="552"/>
      <c r="S120" s="14"/>
      <c r="T120" s="26"/>
      <c r="U120" s="104"/>
      <c r="V120" s="104"/>
      <c r="W120" s="218"/>
      <c r="AL120" s="217" t="b">
        <f t="shared" si="9"/>
        <v>1</v>
      </c>
      <c r="AM120" s="217" t="b">
        <f t="shared" si="9"/>
        <v>1</v>
      </c>
      <c r="AN120" s="217" t="b">
        <f t="shared" si="9"/>
        <v>1</v>
      </c>
      <c r="AO120" s="217" t="b">
        <f t="shared" si="9"/>
        <v>1</v>
      </c>
      <c r="AP120" s="217" t="b">
        <f t="shared" si="12"/>
        <v>1</v>
      </c>
      <c r="AQ120" s="217" t="b">
        <f t="shared" si="10"/>
        <v>1</v>
      </c>
    </row>
    <row r="121" spans="1:43" ht="15.75" customHeight="1" hidden="1">
      <c r="A121" s="69"/>
      <c r="B121" s="67"/>
      <c r="C121" s="4"/>
      <c r="D121" s="4"/>
      <c r="E121" s="4"/>
      <c r="F121" s="4"/>
      <c r="G121" s="4"/>
      <c r="H121" s="88"/>
      <c r="I121" s="17"/>
      <c r="J121" s="4"/>
      <c r="K121" s="4"/>
      <c r="L121" s="12"/>
      <c r="M121" s="15"/>
      <c r="N121" s="32"/>
      <c r="O121" s="14"/>
      <c r="P121" s="32"/>
      <c r="Q121" s="14"/>
      <c r="R121" s="552"/>
      <c r="S121" s="14"/>
      <c r="T121" s="26"/>
      <c r="U121" s="104"/>
      <c r="V121" s="104"/>
      <c r="W121" s="218"/>
      <c r="AL121" s="217" t="b">
        <f t="shared" si="9"/>
        <v>1</v>
      </c>
      <c r="AM121" s="217" t="b">
        <f t="shared" si="9"/>
        <v>1</v>
      </c>
      <c r="AN121" s="217" t="b">
        <f t="shared" si="9"/>
        <v>1</v>
      </c>
      <c r="AO121" s="217" t="b">
        <f t="shared" si="9"/>
        <v>1</v>
      </c>
      <c r="AP121" s="217" t="b">
        <f t="shared" si="12"/>
        <v>1</v>
      </c>
      <c r="AQ121" s="217" t="b">
        <f t="shared" si="10"/>
        <v>1</v>
      </c>
    </row>
    <row r="122" spans="1:43" ht="15.75" customHeight="1">
      <c r="A122" s="69" t="s">
        <v>325</v>
      </c>
      <c r="B122" s="67" t="s">
        <v>34</v>
      </c>
      <c r="C122" s="4"/>
      <c r="D122" s="4"/>
      <c r="E122" s="4"/>
      <c r="F122" s="4"/>
      <c r="G122" s="5">
        <v>8</v>
      </c>
      <c r="H122" s="88">
        <f t="shared" si="16"/>
        <v>240</v>
      </c>
      <c r="I122" s="17"/>
      <c r="J122" s="11"/>
      <c r="K122" s="12"/>
      <c r="L122" s="12"/>
      <c r="M122" s="13"/>
      <c r="N122" s="30"/>
      <c r="O122" s="14"/>
      <c r="P122" s="32"/>
      <c r="Q122" s="14"/>
      <c r="R122" s="40"/>
      <c r="S122" s="14"/>
      <c r="T122" s="26"/>
      <c r="U122" s="104"/>
      <c r="V122" s="104"/>
      <c r="W122" s="218">
        <f t="shared" si="6"/>
        <v>0</v>
      </c>
      <c r="X122" s="2">
        <f t="shared" si="7"/>
        <v>0</v>
      </c>
      <c r="AL122" s="217" t="b">
        <f t="shared" si="9"/>
        <v>1</v>
      </c>
      <c r="AM122" s="217" t="b">
        <f t="shared" si="9"/>
        <v>1</v>
      </c>
      <c r="AN122" s="217" t="b">
        <f t="shared" si="9"/>
        <v>1</v>
      </c>
      <c r="AO122" s="217" t="b">
        <f t="shared" si="9"/>
        <v>1</v>
      </c>
      <c r="AP122" s="217" t="b">
        <f t="shared" si="12"/>
        <v>1</v>
      </c>
      <c r="AQ122" s="217" t="b">
        <f t="shared" si="10"/>
        <v>1</v>
      </c>
    </row>
    <row r="123" spans="1:43" ht="15.75" customHeight="1">
      <c r="A123" s="69"/>
      <c r="B123" s="67" t="s">
        <v>307</v>
      </c>
      <c r="C123" s="4"/>
      <c r="D123" s="4"/>
      <c r="E123" s="4"/>
      <c r="F123" s="4"/>
      <c r="G123" s="5">
        <v>6</v>
      </c>
      <c r="H123" s="88">
        <v>150</v>
      </c>
      <c r="I123" s="17"/>
      <c r="J123" s="11"/>
      <c r="K123" s="12"/>
      <c r="L123" s="12"/>
      <c r="M123" s="13"/>
      <c r="N123" s="30"/>
      <c r="O123" s="14"/>
      <c r="P123" s="32"/>
      <c r="Q123" s="14"/>
      <c r="R123" s="40"/>
      <c r="S123" s="14"/>
      <c r="T123" s="26"/>
      <c r="U123" s="104">
        <v>60</v>
      </c>
      <c r="V123" s="104">
        <v>32</v>
      </c>
      <c r="W123" s="218">
        <f t="shared" si="6"/>
        <v>0</v>
      </c>
      <c r="X123" s="2">
        <f t="shared" si="7"/>
        <v>0</v>
      </c>
      <c r="AL123" s="217" t="b">
        <f t="shared" si="9"/>
        <v>1</v>
      </c>
      <c r="AM123" s="217" t="b">
        <f t="shared" si="9"/>
        <v>1</v>
      </c>
      <c r="AN123" s="217" t="b">
        <f t="shared" si="9"/>
        <v>1</v>
      </c>
      <c r="AO123" s="217" t="b">
        <f t="shared" si="9"/>
        <v>1</v>
      </c>
      <c r="AP123" s="217" t="b">
        <f t="shared" si="12"/>
        <v>1</v>
      </c>
      <c r="AQ123" s="217" t="b">
        <f t="shared" si="10"/>
        <v>1</v>
      </c>
    </row>
    <row r="124" spans="1:43" ht="15.75" customHeight="1" thickBot="1">
      <c r="A124" s="69"/>
      <c r="B124" s="67" t="s">
        <v>30</v>
      </c>
      <c r="C124" s="8"/>
      <c r="D124" s="8"/>
      <c r="E124" s="8"/>
      <c r="F124" s="8"/>
      <c r="G124" s="5">
        <v>2</v>
      </c>
      <c r="H124" s="5">
        <f>G124*30</f>
        <v>60</v>
      </c>
      <c r="I124" s="17">
        <v>8</v>
      </c>
      <c r="J124" s="11" t="s">
        <v>77</v>
      </c>
      <c r="K124" s="4" t="s">
        <v>220</v>
      </c>
      <c r="L124" s="4"/>
      <c r="M124" s="15">
        <f>H124-I124</f>
        <v>52</v>
      </c>
      <c r="N124" s="27"/>
      <c r="O124" s="13"/>
      <c r="P124" s="27"/>
      <c r="Q124" s="16"/>
      <c r="R124" s="40"/>
      <c r="S124" s="13" t="s">
        <v>213</v>
      </c>
      <c r="T124" s="26"/>
      <c r="U124" s="104">
        <v>32</v>
      </c>
      <c r="V124" s="104"/>
      <c r="W124" s="218">
        <v>4</v>
      </c>
      <c r="X124" s="2">
        <v>2</v>
      </c>
      <c r="Z124" s="2">
        <v>2</v>
      </c>
      <c r="AL124" s="217" t="b">
        <f t="shared" si="9"/>
        <v>1</v>
      </c>
      <c r="AM124" s="217" t="b">
        <f t="shared" si="9"/>
        <v>1</v>
      </c>
      <c r="AN124" s="217" t="b">
        <f t="shared" si="9"/>
        <v>1</v>
      </c>
      <c r="AO124" s="217" t="b">
        <f t="shared" si="9"/>
        <v>1</v>
      </c>
      <c r="AP124" s="217" t="b">
        <f t="shared" si="12"/>
        <v>1</v>
      </c>
      <c r="AQ124" s="217" t="b">
        <f t="shared" si="10"/>
        <v>0</v>
      </c>
    </row>
    <row r="125" spans="1:45" ht="18" customHeight="1" thickBot="1">
      <c r="A125" s="750" t="s">
        <v>4</v>
      </c>
      <c r="B125" s="751"/>
      <c r="C125" s="59"/>
      <c r="D125" s="59"/>
      <c r="E125" s="59"/>
      <c r="F125" s="59"/>
      <c r="G125" s="9">
        <f>SUM(G62,G65,G68,G71:G72,G75:G76,G79,G84,G87,G91,G95,G98,G102,G106,G110,G113,G116,G119,G122)</f>
        <v>102</v>
      </c>
      <c r="H125" s="9">
        <f>SUM(H62,H65,H68,H71:H72,H75:H76,H79,H84,H87,H91,H95,H98,H103,H106,H110,H113,H116,H119,H122)</f>
        <v>2655</v>
      </c>
      <c r="I125" s="60"/>
      <c r="J125" s="61"/>
      <c r="K125" s="62"/>
      <c r="L125" s="59"/>
      <c r="M125" s="59"/>
      <c r="N125" s="59"/>
      <c r="O125" s="59"/>
      <c r="P125" s="63"/>
      <c r="Q125" s="59"/>
      <c r="R125" s="59"/>
      <c r="S125" s="59"/>
      <c r="T125" s="64"/>
      <c r="U125" s="104"/>
      <c r="V125" s="104"/>
      <c r="W125" s="218">
        <f t="shared" si="6"/>
        <v>0</v>
      </c>
      <c r="X125" s="2">
        <f t="shared" si="7"/>
        <v>0</v>
      </c>
      <c r="AL125" s="629">
        <f aca="true" t="shared" si="17" ref="AL125:AQ125">SUMIF(AL62:AL124,FALSE,$G62:$G124)</f>
        <v>6</v>
      </c>
      <c r="AM125" s="629">
        <f t="shared" si="17"/>
        <v>7</v>
      </c>
      <c r="AN125" s="629">
        <f t="shared" si="17"/>
        <v>14.5</v>
      </c>
      <c r="AO125" s="629">
        <f t="shared" si="17"/>
        <v>11.5</v>
      </c>
      <c r="AP125" s="629">
        <f t="shared" si="17"/>
        <v>6.5</v>
      </c>
      <c r="AQ125" s="629">
        <f t="shared" si="17"/>
        <v>6</v>
      </c>
      <c r="AS125" s="308">
        <f>SUM(AL125:AR125)</f>
        <v>51.5</v>
      </c>
    </row>
    <row r="126" spans="1:24" ht="18" customHeight="1" thickBot="1">
      <c r="A126" s="750" t="s">
        <v>311</v>
      </c>
      <c r="B126" s="751"/>
      <c r="C126" s="59"/>
      <c r="D126" s="59"/>
      <c r="E126" s="59"/>
      <c r="F126" s="59"/>
      <c r="G126" s="9">
        <f>SUM(G63,G66,G69,G71,G73,G77,G80,G85,G88,G92,G96,G99,G100,G103,G107,G111,G114,G117,G120,G123)</f>
        <v>48.5</v>
      </c>
      <c r="H126" s="9">
        <f>SUM(H63,H66,H69,H71,H73,H77,H80,H85,H88,H92,H96,H99,H101,H104,H107,H111,H114,H117,H120,H123)</f>
        <v>1260</v>
      </c>
      <c r="I126" s="60"/>
      <c r="J126" s="61"/>
      <c r="K126" s="62"/>
      <c r="L126" s="59"/>
      <c r="M126" s="59"/>
      <c r="N126" s="59"/>
      <c r="O126" s="59"/>
      <c r="P126" s="63"/>
      <c r="Q126" s="59"/>
      <c r="R126" s="59"/>
      <c r="S126" s="59"/>
      <c r="T126" s="64"/>
      <c r="U126" s="104"/>
      <c r="V126" s="104"/>
      <c r="W126" s="218">
        <f t="shared" si="6"/>
        <v>0</v>
      </c>
      <c r="X126" s="2">
        <f t="shared" si="7"/>
        <v>0</v>
      </c>
    </row>
    <row r="127" spans="1:24" ht="18" customHeight="1" thickBot="1">
      <c r="A127" s="750" t="s">
        <v>64</v>
      </c>
      <c r="B127" s="751"/>
      <c r="C127" s="46"/>
      <c r="D127" s="46"/>
      <c r="E127" s="46"/>
      <c r="F127" s="46"/>
      <c r="G127" s="9">
        <f>SUM(G64,G67,G70,G74,G75,G78,G81:G83,G86,G89:G90,G93:G94,G97,G101,G104,G105,G108:G109,G112,G115,G118,G121,G124)</f>
        <v>53.5</v>
      </c>
      <c r="H127" s="9">
        <f>SUM(H64,H67,H70,H74,H75,H78,H81:H83,H86,H89:H90,H93:H94,H97,H102,H105,H109,H112,H115,H118,H121,H124)</f>
        <v>1725</v>
      </c>
      <c r="I127" s="51">
        <f>SUM(I60:I124)</f>
        <v>168</v>
      </c>
      <c r="J127" s="51">
        <v>88</v>
      </c>
      <c r="K127" s="51">
        <v>24</v>
      </c>
      <c r="L127" s="51">
        <f>SUM(L60:L124)</f>
        <v>12</v>
      </c>
      <c r="M127" s="51">
        <f>SUM(M60:M124)</f>
        <v>1467</v>
      </c>
      <c r="N127" s="51" t="s">
        <v>266</v>
      </c>
      <c r="O127" s="46" t="s">
        <v>359</v>
      </c>
      <c r="P127" s="46" t="s">
        <v>361</v>
      </c>
      <c r="Q127" s="46" t="s">
        <v>227</v>
      </c>
      <c r="R127" s="46" t="s">
        <v>364</v>
      </c>
      <c r="S127" s="46" t="s">
        <v>366</v>
      </c>
      <c r="T127" s="29"/>
      <c r="U127" s="198"/>
      <c r="V127" s="198"/>
      <c r="W127" s="219">
        <f>SUM(W60:W126)</f>
        <v>52</v>
      </c>
      <c r="X127" s="219">
        <f>SUM(X60:X126)</f>
        <v>28</v>
      </c>
    </row>
    <row r="128" spans="1:22" ht="18" customHeight="1">
      <c r="A128" s="837" t="s">
        <v>295</v>
      </c>
      <c r="B128" s="838"/>
      <c r="C128" s="838"/>
      <c r="D128" s="838"/>
      <c r="E128" s="838"/>
      <c r="F128" s="838"/>
      <c r="G128" s="838"/>
      <c r="H128" s="838"/>
      <c r="I128" s="838"/>
      <c r="J128" s="838"/>
      <c r="K128" s="838"/>
      <c r="L128" s="838"/>
      <c r="M128" s="838"/>
      <c r="N128" s="838"/>
      <c r="O128" s="838"/>
      <c r="P128" s="838"/>
      <c r="Q128" s="838"/>
      <c r="R128" s="838"/>
      <c r="S128" s="838"/>
      <c r="T128" s="839"/>
      <c r="U128" s="243"/>
      <c r="V128" s="243"/>
    </row>
    <row r="129" spans="1:22" ht="18" customHeight="1">
      <c r="A129" s="69" t="s">
        <v>131</v>
      </c>
      <c r="B129" s="482" t="s">
        <v>315</v>
      </c>
      <c r="C129" s="200"/>
      <c r="D129" s="200"/>
      <c r="E129" s="200"/>
      <c r="F129" s="200"/>
      <c r="G129" s="483">
        <v>9</v>
      </c>
      <c r="H129" s="483">
        <f>30*G129</f>
        <v>270</v>
      </c>
      <c r="I129" s="484"/>
      <c r="J129" s="484"/>
      <c r="K129" s="484"/>
      <c r="L129" s="484"/>
      <c r="M129" s="484"/>
      <c r="N129" s="484"/>
      <c r="O129" s="484"/>
      <c r="P129" s="484"/>
      <c r="Q129" s="213"/>
      <c r="R129" s="213"/>
      <c r="S129" s="213"/>
      <c r="T129" s="529"/>
      <c r="U129" s="243"/>
      <c r="V129" s="243"/>
    </row>
    <row r="130" spans="1:22" ht="18" customHeight="1">
      <c r="A130" s="69" t="s">
        <v>132</v>
      </c>
      <c r="B130" s="482" t="s">
        <v>316</v>
      </c>
      <c r="C130" s="200"/>
      <c r="D130" s="200"/>
      <c r="E130" s="200"/>
      <c r="F130" s="200"/>
      <c r="G130" s="483">
        <v>10</v>
      </c>
      <c r="H130" s="483">
        <f>30*G130</f>
        <v>300</v>
      </c>
      <c r="I130" s="484"/>
      <c r="J130" s="484"/>
      <c r="K130" s="484"/>
      <c r="L130" s="484"/>
      <c r="M130" s="484"/>
      <c r="N130" s="484"/>
      <c r="O130" s="484"/>
      <c r="P130" s="484"/>
      <c r="Q130" s="213"/>
      <c r="R130" s="213"/>
      <c r="S130" s="213"/>
      <c r="T130" s="529"/>
      <c r="U130" s="243"/>
      <c r="V130" s="243"/>
    </row>
    <row r="131" spans="1:22" ht="18" customHeight="1">
      <c r="A131" s="530"/>
      <c r="B131" s="485" t="s">
        <v>279</v>
      </c>
      <c r="C131" s="310"/>
      <c r="D131" s="310"/>
      <c r="E131" s="310"/>
      <c r="F131" s="310"/>
      <c r="G131" s="486">
        <f>G129+G130</f>
        <v>19</v>
      </c>
      <c r="H131" s="486">
        <f>30*G131</f>
        <v>570</v>
      </c>
      <c r="I131" s="487"/>
      <c r="J131" s="487"/>
      <c r="K131" s="487"/>
      <c r="L131" s="487"/>
      <c r="M131" s="487"/>
      <c r="N131" s="487"/>
      <c r="O131" s="487"/>
      <c r="P131" s="487"/>
      <c r="Q131" s="488"/>
      <c r="R131" s="488"/>
      <c r="S131" s="488"/>
      <c r="T131" s="531"/>
      <c r="U131" s="243"/>
      <c r="V131" s="243"/>
    </row>
    <row r="132" spans="1:36" ht="18" customHeight="1">
      <c r="A132" s="759" t="s">
        <v>311</v>
      </c>
      <c r="B132" s="742"/>
      <c r="C132" s="200"/>
      <c r="D132" s="200"/>
      <c r="E132" s="200"/>
      <c r="F132" s="200"/>
      <c r="G132" s="483">
        <f>G129+G130</f>
        <v>19</v>
      </c>
      <c r="H132" s="486">
        <f>30*G132</f>
        <v>570</v>
      </c>
      <c r="I132" s="484"/>
      <c r="J132" s="484"/>
      <c r="K132" s="484"/>
      <c r="L132" s="484"/>
      <c r="M132" s="484"/>
      <c r="N132" s="484"/>
      <c r="O132" s="484"/>
      <c r="P132" s="484"/>
      <c r="Q132" s="213"/>
      <c r="R132" s="213"/>
      <c r="S132" s="213"/>
      <c r="T132" s="529"/>
      <c r="U132" s="243"/>
      <c r="V132" s="243"/>
      <c r="AJ132" s="631" t="s">
        <v>373</v>
      </c>
    </row>
    <row r="133" spans="1:36" ht="18" customHeight="1" thickBot="1">
      <c r="A133" s="805" t="s">
        <v>64</v>
      </c>
      <c r="B133" s="806"/>
      <c r="C133" s="532"/>
      <c r="D133" s="532"/>
      <c r="E133" s="532"/>
      <c r="F133" s="532"/>
      <c r="G133" s="533">
        <v>0</v>
      </c>
      <c r="H133" s="533"/>
      <c r="I133" s="534"/>
      <c r="J133" s="534"/>
      <c r="K133" s="534"/>
      <c r="L133" s="534"/>
      <c r="M133" s="534"/>
      <c r="N133" s="534"/>
      <c r="O133" s="534"/>
      <c r="P133" s="534"/>
      <c r="Q133" s="535"/>
      <c r="R133" s="535"/>
      <c r="S133" s="535"/>
      <c r="T133" s="536"/>
      <c r="U133" s="243"/>
      <c r="V133" s="243"/>
      <c r="AJ133" s="630" t="s">
        <v>234</v>
      </c>
    </row>
    <row r="134" spans="1:36" ht="18" customHeight="1" thickBot="1">
      <c r="A134" s="489"/>
      <c r="B134" s="489"/>
      <c r="C134" s="198"/>
      <c r="D134" s="198"/>
      <c r="E134" s="198"/>
      <c r="F134" s="198"/>
      <c r="G134" s="490"/>
      <c r="H134" s="490"/>
      <c r="I134" s="243"/>
      <c r="J134" s="243"/>
      <c r="K134" s="243"/>
      <c r="L134" s="243"/>
      <c r="M134" s="243"/>
      <c r="N134" s="243"/>
      <c r="O134" s="243"/>
      <c r="P134" s="243"/>
      <c r="Q134" s="491"/>
      <c r="R134" s="491"/>
      <c r="S134" s="491"/>
      <c r="T134" s="472"/>
      <c r="U134" s="243"/>
      <c r="V134" s="243"/>
      <c r="AJ134" s="630" t="s">
        <v>235</v>
      </c>
    </row>
    <row r="135" spans="1:44" s="90" customFormat="1" ht="18.75">
      <c r="A135" s="795" t="s">
        <v>299</v>
      </c>
      <c r="B135" s="796"/>
      <c r="C135" s="796"/>
      <c r="D135" s="796"/>
      <c r="E135" s="796"/>
      <c r="F135" s="796"/>
      <c r="G135" s="796"/>
      <c r="H135" s="796"/>
      <c r="I135" s="796"/>
      <c r="J135" s="796"/>
      <c r="K135" s="796"/>
      <c r="L135" s="796"/>
      <c r="M135" s="796"/>
      <c r="N135" s="796"/>
      <c r="O135" s="796"/>
      <c r="P135" s="796"/>
      <c r="Q135" s="796"/>
      <c r="R135" s="796"/>
      <c r="S135" s="796"/>
      <c r="T135" s="797"/>
      <c r="U135" s="194"/>
      <c r="V135" s="194"/>
      <c r="AJ135" s="630" t="s">
        <v>97</v>
      </c>
      <c r="AK135" s="90">
        <f>G136</f>
        <v>7.5</v>
      </c>
      <c r="AL135" s="186"/>
      <c r="AM135" s="186"/>
      <c r="AN135" s="186"/>
      <c r="AO135" s="186"/>
      <c r="AP135" s="186"/>
      <c r="AQ135" s="186"/>
      <c r="AR135" s="186"/>
    </row>
    <row r="136" spans="1:45" s="186" customFormat="1" ht="15.75">
      <c r="A136" s="69" t="s">
        <v>296</v>
      </c>
      <c r="B136" s="66" t="s">
        <v>298</v>
      </c>
      <c r="C136" s="4"/>
      <c r="D136" s="4" t="s">
        <v>237</v>
      </c>
      <c r="E136" s="4"/>
      <c r="F136" s="4"/>
      <c r="G136" s="4">
        <v>7.5</v>
      </c>
      <c r="H136" s="4">
        <f>G136*30</f>
        <v>225</v>
      </c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537"/>
      <c r="U136" s="507"/>
      <c r="V136" s="185"/>
      <c r="AK136" s="625"/>
      <c r="AS136" s="626"/>
    </row>
    <row r="137" spans="1:22" ht="15.75" customHeight="1" thickBot="1">
      <c r="A137" s="155"/>
      <c r="B137" s="492"/>
      <c r="C137" s="5"/>
      <c r="D137" s="5"/>
      <c r="E137" s="5"/>
      <c r="F137" s="5"/>
      <c r="G137" s="5"/>
      <c r="H137" s="4"/>
      <c r="I137" s="5"/>
      <c r="J137" s="5"/>
      <c r="K137" s="5"/>
      <c r="L137" s="5"/>
      <c r="M137" s="14"/>
      <c r="N137" s="32"/>
      <c r="O137" s="14"/>
      <c r="P137" s="32"/>
      <c r="Q137" s="14"/>
      <c r="R137" s="32"/>
      <c r="S137" s="5"/>
      <c r="T137" s="55"/>
      <c r="U137" s="104"/>
      <c r="V137" s="104"/>
    </row>
    <row r="138" spans="1:22" ht="14.25" customHeight="1" thickBot="1">
      <c r="A138" s="750" t="s">
        <v>164</v>
      </c>
      <c r="B138" s="751"/>
      <c r="C138" s="9"/>
      <c r="D138" s="9"/>
      <c r="E138" s="9"/>
      <c r="F138" s="9"/>
      <c r="G138" s="9">
        <f>SUM(G136:G137)</f>
        <v>7.5</v>
      </c>
      <c r="H138" s="9">
        <f>SUM(H136:H137)</f>
        <v>225</v>
      </c>
      <c r="I138" s="9">
        <f>SUM(I137:I137)</f>
        <v>0</v>
      </c>
      <c r="J138" s="9">
        <f>SUM(J137:J137)</f>
        <v>0</v>
      </c>
      <c r="K138" s="9">
        <f>SUM(K137:K137)</f>
        <v>0</v>
      </c>
      <c r="L138" s="9">
        <f>SUM(L137:L137)</f>
        <v>0</v>
      </c>
      <c r="M138" s="18">
        <f>SUM(M137:M137)</f>
        <v>0</v>
      </c>
      <c r="N138" s="28"/>
      <c r="O138" s="18"/>
      <c r="P138" s="28"/>
      <c r="Q138" s="18"/>
      <c r="R138" s="28"/>
      <c r="S138" s="9"/>
      <c r="T138" s="29"/>
      <c r="U138" s="198"/>
      <c r="V138" s="198"/>
    </row>
    <row r="139" spans="1:44" s="90" customFormat="1" ht="16.5" thickBot="1">
      <c r="A139" s="752" t="s">
        <v>293</v>
      </c>
      <c r="B139" s="752"/>
      <c r="C139" s="752"/>
      <c r="D139" s="752"/>
      <c r="E139" s="752"/>
      <c r="F139" s="752"/>
      <c r="G139" s="752"/>
      <c r="H139" s="752"/>
      <c r="I139" s="752"/>
      <c r="J139" s="752"/>
      <c r="K139" s="752"/>
      <c r="L139" s="752"/>
      <c r="M139" s="752"/>
      <c r="N139" s="752"/>
      <c r="O139" s="752"/>
      <c r="P139" s="752"/>
      <c r="Q139" s="752"/>
      <c r="R139" s="752"/>
      <c r="S139" s="752"/>
      <c r="T139" s="753"/>
      <c r="U139" s="194"/>
      <c r="V139" s="194"/>
      <c r="AL139" s="186"/>
      <c r="AM139" s="186"/>
      <c r="AN139" s="186"/>
      <c r="AO139" s="186"/>
      <c r="AP139" s="186"/>
      <c r="AQ139" s="186"/>
      <c r="AR139" s="186"/>
    </row>
    <row r="140" spans="1:44" s="90" customFormat="1" ht="15.75" customHeight="1" thickBot="1">
      <c r="A140" s="832" t="s">
        <v>336</v>
      </c>
      <c r="B140" s="833"/>
      <c r="C140" s="833"/>
      <c r="D140" s="833"/>
      <c r="E140" s="833"/>
      <c r="F140" s="833"/>
      <c r="G140" s="833"/>
      <c r="H140" s="833"/>
      <c r="I140" s="833"/>
      <c r="J140" s="833"/>
      <c r="K140" s="833"/>
      <c r="L140" s="833"/>
      <c r="M140" s="833"/>
      <c r="N140" s="833"/>
      <c r="O140" s="833"/>
      <c r="P140" s="833"/>
      <c r="Q140" s="833"/>
      <c r="R140" s="833"/>
      <c r="S140" s="833"/>
      <c r="T140" s="833"/>
      <c r="U140" s="833"/>
      <c r="V140" s="833"/>
      <c r="W140" s="833"/>
      <c r="X140" s="833"/>
      <c r="Y140" s="834"/>
      <c r="AL140" s="186"/>
      <c r="AM140" s="186"/>
      <c r="AN140" s="186"/>
      <c r="AO140" s="186"/>
      <c r="AP140" s="186"/>
      <c r="AQ140" s="186"/>
      <c r="AR140" s="186"/>
    </row>
    <row r="141" spans="1:44" s="90" customFormat="1" ht="15.75">
      <c r="A141" s="798" t="s">
        <v>337</v>
      </c>
      <c r="B141" s="557" t="s">
        <v>338</v>
      </c>
      <c r="C141" s="558"/>
      <c r="D141" s="558">
        <v>3</v>
      </c>
      <c r="E141" s="558"/>
      <c r="F141" s="558"/>
      <c r="G141" s="559">
        <v>3</v>
      </c>
      <c r="H141" s="560">
        <f aca="true" t="shared" si="18" ref="H141:H148">G141*30</f>
        <v>90</v>
      </c>
      <c r="I141" s="561">
        <f>J141+K141+L141</f>
        <v>15</v>
      </c>
      <c r="J141" s="562">
        <v>15</v>
      </c>
      <c r="K141" s="562"/>
      <c r="L141" s="562"/>
      <c r="M141" s="561">
        <f>H141-I141</f>
        <v>75</v>
      </c>
      <c r="N141" s="558"/>
      <c r="O141" s="558"/>
      <c r="P141" s="558">
        <v>4</v>
      </c>
      <c r="Q141" s="558"/>
      <c r="R141" s="558"/>
      <c r="S141" s="558"/>
      <c r="T141" s="563"/>
      <c r="U141" s="564"/>
      <c r="V141" s="564"/>
      <c r="W141" s="564"/>
      <c r="X141" s="564"/>
      <c r="Y141" s="565"/>
      <c r="AJ141" s="630" t="s">
        <v>234</v>
      </c>
      <c r="AK141" s="90">
        <f>AL142+AM142</f>
        <v>0</v>
      </c>
      <c r="AL141" s="217" t="b">
        <f aca="true" t="shared" si="19" ref="AL141:AQ141">ISBLANK(N141)</f>
        <v>1</v>
      </c>
      <c r="AM141" s="217" t="b">
        <f t="shared" si="19"/>
        <v>1</v>
      </c>
      <c r="AN141" s="217" t="b">
        <f t="shared" si="19"/>
        <v>0</v>
      </c>
      <c r="AO141" s="217" t="b">
        <f t="shared" si="19"/>
        <v>1</v>
      </c>
      <c r="AP141" s="217" t="b">
        <f t="shared" si="19"/>
        <v>1</v>
      </c>
      <c r="AQ141" s="217" t="b">
        <f t="shared" si="19"/>
        <v>1</v>
      </c>
      <c r="AR141" s="186"/>
    </row>
    <row r="142" spans="1:44" s="90" customFormat="1" ht="15.75">
      <c r="A142" s="799"/>
      <c r="B142" s="566" t="s">
        <v>339</v>
      </c>
      <c r="C142" s="564"/>
      <c r="D142" s="564">
        <v>3</v>
      </c>
      <c r="E142" s="564"/>
      <c r="F142" s="564"/>
      <c r="G142" s="567">
        <v>3</v>
      </c>
      <c r="H142" s="568">
        <f t="shared" si="18"/>
        <v>90</v>
      </c>
      <c r="I142" s="569">
        <v>4</v>
      </c>
      <c r="J142" s="11" t="s">
        <v>211</v>
      </c>
      <c r="K142" s="569"/>
      <c r="L142" s="569"/>
      <c r="M142" s="569">
        <f aca="true" t="shared" si="20" ref="M142:M147">H142-I142</f>
        <v>86</v>
      </c>
      <c r="N142" s="564"/>
      <c r="O142" s="564"/>
      <c r="P142" s="564">
        <v>4</v>
      </c>
      <c r="Q142" s="564"/>
      <c r="R142" s="564"/>
      <c r="S142" s="564"/>
      <c r="T142" s="570"/>
      <c r="U142" s="571"/>
      <c r="V142" s="572"/>
      <c r="W142" s="573"/>
      <c r="X142" s="574"/>
      <c r="Y142" s="575"/>
      <c r="AJ142" s="630" t="s">
        <v>235</v>
      </c>
      <c r="AK142" s="90">
        <f>AN142+AO142</f>
        <v>3</v>
      </c>
      <c r="AL142" s="629">
        <f aca="true" t="shared" si="21" ref="AL142:AQ142">SUMIF(AL141:AL141,FALSE,$G141:$G141)</f>
        <v>0</v>
      </c>
      <c r="AM142" s="629">
        <f t="shared" si="21"/>
        <v>0</v>
      </c>
      <c r="AN142" s="629">
        <f t="shared" si="21"/>
        <v>3</v>
      </c>
      <c r="AO142" s="629">
        <f t="shared" si="21"/>
        <v>0</v>
      </c>
      <c r="AP142" s="629">
        <f t="shared" si="21"/>
        <v>0</v>
      </c>
      <c r="AQ142" s="629">
        <f t="shared" si="21"/>
        <v>0</v>
      </c>
      <c r="AR142" s="186"/>
    </row>
    <row r="143" spans="1:44" s="90" customFormat="1" ht="15.75">
      <c r="A143" s="799"/>
      <c r="B143" s="638" t="s">
        <v>340</v>
      </c>
      <c r="C143" s="564"/>
      <c r="D143" s="564">
        <v>3</v>
      </c>
      <c r="E143" s="564"/>
      <c r="F143" s="564"/>
      <c r="G143" s="567">
        <v>3</v>
      </c>
      <c r="H143" s="568">
        <f t="shared" si="18"/>
        <v>90</v>
      </c>
      <c r="I143" s="569">
        <v>4</v>
      </c>
      <c r="J143" s="11" t="s">
        <v>211</v>
      </c>
      <c r="K143" s="569"/>
      <c r="L143" s="569"/>
      <c r="M143" s="569">
        <f t="shared" si="20"/>
        <v>86</v>
      </c>
      <c r="N143" s="564"/>
      <c r="O143" s="564"/>
      <c r="P143" s="564">
        <v>4</v>
      </c>
      <c r="Q143" s="564"/>
      <c r="R143" s="564"/>
      <c r="S143" s="564"/>
      <c r="T143" s="570"/>
      <c r="U143" s="571"/>
      <c r="V143" s="572"/>
      <c r="W143" s="573"/>
      <c r="X143" s="574"/>
      <c r="Y143" s="575"/>
      <c r="AJ143" s="630" t="s">
        <v>97</v>
      </c>
      <c r="AK143" s="90">
        <f>AP142+AQ142</f>
        <v>0</v>
      </c>
      <c r="AL143" s="186"/>
      <c r="AM143" s="186"/>
      <c r="AN143" s="186"/>
      <c r="AO143" s="186"/>
      <c r="AP143" s="186"/>
      <c r="AQ143" s="186"/>
      <c r="AR143" s="186"/>
    </row>
    <row r="144" spans="1:44" s="90" customFormat="1" ht="15.75">
      <c r="A144" s="799"/>
      <c r="B144" s="566" t="s">
        <v>341</v>
      </c>
      <c r="C144" s="564"/>
      <c r="D144" s="564">
        <v>3</v>
      </c>
      <c r="E144" s="564"/>
      <c r="F144" s="564"/>
      <c r="G144" s="567">
        <v>3</v>
      </c>
      <c r="H144" s="568">
        <f t="shared" si="18"/>
        <v>90</v>
      </c>
      <c r="I144" s="569">
        <v>4</v>
      </c>
      <c r="J144" s="11" t="s">
        <v>211</v>
      </c>
      <c r="K144" s="569"/>
      <c r="L144" s="569"/>
      <c r="M144" s="569">
        <f t="shared" si="20"/>
        <v>86</v>
      </c>
      <c r="N144" s="564"/>
      <c r="O144" s="564"/>
      <c r="P144" s="564">
        <v>4</v>
      </c>
      <c r="Q144" s="564"/>
      <c r="R144" s="564"/>
      <c r="S144" s="564"/>
      <c r="T144" s="570"/>
      <c r="U144" s="571"/>
      <c r="V144" s="572"/>
      <c r="W144" s="573"/>
      <c r="X144" s="574"/>
      <c r="Y144" s="575"/>
      <c r="AK144" s="90">
        <f>SUM(AK141:AK143)</f>
        <v>3</v>
      </c>
      <c r="AL144" s="186"/>
      <c r="AM144" s="186"/>
      <c r="AN144" s="186"/>
      <c r="AO144" s="186"/>
      <c r="AP144" s="186"/>
      <c r="AQ144" s="186"/>
      <c r="AR144" s="186"/>
    </row>
    <row r="145" spans="1:44" s="90" customFormat="1" ht="15.75">
      <c r="A145" s="799"/>
      <c r="B145" s="566" t="s">
        <v>342</v>
      </c>
      <c r="C145" s="564"/>
      <c r="D145" s="564">
        <v>3</v>
      </c>
      <c r="E145" s="564"/>
      <c r="F145" s="564"/>
      <c r="G145" s="567">
        <v>3</v>
      </c>
      <c r="H145" s="568">
        <f t="shared" si="18"/>
        <v>90</v>
      </c>
      <c r="I145" s="569">
        <v>4</v>
      </c>
      <c r="J145" s="11" t="s">
        <v>211</v>
      </c>
      <c r="K145" s="569"/>
      <c r="L145" s="569"/>
      <c r="M145" s="569">
        <f t="shared" si="20"/>
        <v>86</v>
      </c>
      <c r="N145" s="564"/>
      <c r="O145" s="564"/>
      <c r="P145" s="564">
        <v>4</v>
      </c>
      <c r="Q145" s="564"/>
      <c r="R145" s="564"/>
      <c r="S145" s="564"/>
      <c r="T145" s="570"/>
      <c r="U145" s="571"/>
      <c r="V145" s="572"/>
      <c r="W145" s="573"/>
      <c r="X145" s="574"/>
      <c r="Y145" s="575"/>
      <c r="AL145" s="186"/>
      <c r="AM145" s="186"/>
      <c r="AN145" s="186"/>
      <c r="AO145" s="186"/>
      <c r="AP145" s="186"/>
      <c r="AQ145" s="186"/>
      <c r="AR145" s="186"/>
    </row>
    <row r="146" spans="1:44" s="90" customFormat="1" ht="15.75">
      <c r="A146" s="799"/>
      <c r="B146" s="566" t="s">
        <v>343</v>
      </c>
      <c r="C146" s="564"/>
      <c r="D146" s="564">
        <v>3</v>
      </c>
      <c r="E146" s="564"/>
      <c r="F146" s="564"/>
      <c r="G146" s="567">
        <v>3</v>
      </c>
      <c r="H146" s="568">
        <f t="shared" si="18"/>
        <v>90</v>
      </c>
      <c r="I146" s="569">
        <v>4</v>
      </c>
      <c r="J146" s="11" t="s">
        <v>211</v>
      </c>
      <c r="K146" s="569"/>
      <c r="L146" s="569"/>
      <c r="M146" s="569">
        <f t="shared" si="20"/>
        <v>86</v>
      </c>
      <c r="N146" s="564"/>
      <c r="O146" s="564"/>
      <c r="P146" s="564">
        <v>4</v>
      </c>
      <c r="Q146" s="564"/>
      <c r="R146" s="564"/>
      <c r="S146" s="564"/>
      <c r="T146" s="570"/>
      <c r="U146" s="571"/>
      <c r="V146" s="572"/>
      <c r="W146" s="573"/>
      <c r="X146" s="574"/>
      <c r="Y146" s="575"/>
      <c r="AL146" s="186"/>
      <c r="AM146" s="186"/>
      <c r="AN146" s="186"/>
      <c r="AO146" s="186"/>
      <c r="AP146" s="186"/>
      <c r="AQ146" s="186"/>
      <c r="AR146" s="186"/>
    </row>
    <row r="147" spans="1:44" s="90" customFormat="1" ht="15.75">
      <c r="A147" s="799"/>
      <c r="B147" s="576" t="s">
        <v>344</v>
      </c>
      <c r="C147" s="564"/>
      <c r="D147" s="564">
        <v>3</v>
      </c>
      <c r="E147" s="564"/>
      <c r="F147" s="564"/>
      <c r="G147" s="567">
        <v>3</v>
      </c>
      <c r="H147" s="568">
        <f t="shared" si="18"/>
        <v>90</v>
      </c>
      <c r="I147" s="569">
        <v>4</v>
      </c>
      <c r="J147" s="11" t="s">
        <v>211</v>
      </c>
      <c r="K147" s="569"/>
      <c r="L147" s="569"/>
      <c r="M147" s="569">
        <f t="shared" si="20"/>
        <v>86</v>
      </c>
      <c r="N147" s="564"/>
      <c r="O147" s="564"/>
      <c r="P147" s="564">
        <v>4</v>
      </c>
      <c r="Q147" s="564"/>
      <c r="R147" s="564"/>
      <c r="S147" s="564"/>
      <c r="T147" s="570"/>
      <c r="U147" s="571"/>
      <c r="V147" s="572"/>
      <c r="W147" s="573"/>
      <c r="X147" s="574"/>
      <c r="Y147" s="575"/>
      <c r="AL147" s="186"/>
      <c r="AM147" s="186"/>
      <c r="AN147" s="186"/>
      <c r="AO147" s="186"/>
      <c r="AP147" s="186"/>
      <c r="AQ147" s="186"/>
      <c r="AR147" s="186"/>
    </row>
    <row r="148" spans="1:44" s="90" customFormat="1" ht="16.5" thickBot="1">
      <c r="A148" s="800"/>
      <c r="B148" s="577" t="s">
        <v>345</v>
      </c>
      <c r="C148" s="578"/>
      <c r="D148" s="578">
        <v>3</v>
      </c>
      <c r="E148" s="578"/>
      <c r="F148" s="578"/>
      <c r="G148" s="579">
        <v>3</v>
      </c>
      <c r="H148" s="580">
        <f t="shared" si="18"/>
        <v>90</v>
      </c>
      <c r="I148" s="569">
        <v>4</v>
      </c>
      <c r="J148" s="11" t="s">
        <v>211</v>
      </c>
      <c r="K148" s="581"/>
      <c r="L148" s="581"/>
      <c r="M148" s="581">
        <f>H148-I148</f>
        <v>86</v>
      </c>
      <c r="N148" s="578"/>
      <c r="O148" s="578"/>
      <c r="P148" s="578">
        <v>4</v>
      </c>
      <c r="Q148" s="578"/>
      <c r="R148" s="578"/>
      <c r="S148" s="578"/>
      <c r="T148" s="582"/>
      <c r="U148" s="571"/>
      <c r="V148" s="572"/>
      <c r="W148" s="573"/>
      <c r="X148" s="574"/>
      <c r="Y148" s="575"/>
      <c r="AL148" s="186"/>
      <c r="AM148" s="186"/>
      <c r="AN148" s="186"/>
      <c r="AO148" s="186"/>
      <c r="AP148" s="186"/>
      <c r="AQ148" s="186"/>
      <c r="AR148" s="186"/>
    </row>
    <row r="149" spans="1:44" s="90" customFormat="1" ht="16.5" thickBot="1">
      <c r="A149" s="801" t="s">
        <v>294</v>
      </c>
      <c r="B149" s="802"/>
      <c r="C149" s="802"/>
      <c r="D149" s="802"/>
      <c r="E149" s="802"/>
      <c r="F149" s="802"/>
      <c r="G149" s="802"/>
      <c r="H149" s="802"/>
      <c r="I149" s="802"/>
      <c r="J149" s="802"/>
      <c r="K149" s="802"/>
      <c r="L149" s="802"/>
      <c r="M149" s="802"/>
      <c r="N149" s="802"/>
      <c r="O149" s="802"/>
      <c r="P149" s="802"/>
      <c r="Q149" s="802"/>
      <c r="R149" s="802"/>
      <c r="S149" s="802"/>
      <c r="T149" s="803"/>
      <c r="U149" s="803"/>
      <c r="V149" s="803"/>
      <c r="W149" s="803"/>
      <c r="X149" s="803"/>
      <c r="Y149" s="804"/>
      <c r="AL149" s="186"/>
      <c r="AM149" s="186"/>
      <c r="AN149" s="186"/>
      <c r="AO149" s="186"/>
      <c r="AP149" s="186"/>
      <c r="AQ149" s="186"/>
      <c r="AR149" s="186"/>
    </row>
    <row r="150" spans="1:44" s="90" customFormat="1" ht="15.75">
      <c r="A150" s="743" t="s">
        <v>346</v>
      </c>
      <c r="B150" s="583" t="s">
        <v>386</v>
      </c>
      <c r="C150" s="584"/>
      <c r="D150" s="558"/>
      <c r="E150" s="558"/>
      <c r="F150" s="563"/>
      <c r="G150" s="585">
        <v>6</v>
      </c>
      <c r="H150" s="586">
        <f>G150*30</f>
        <v>180</v>
      </c>
      <c r="I150" s="542">
        <v>60</v>
      </c>
      <c r="J150" s="561">
        <v>30</v>
      </c>
      <c r="K150" s="561">
        <v>30</v>
      </c>
      <c r="L150" s="561"/>
      <c r="M150" s="587">
        <f>H150-I150</f>
        <v>120</v>
      </c>
      <c r="N150" s="588"/>
      <c r="O150" s="588"/>
      <c r="P150" s="588">
        <v>8</v>
      </c>
      <c r="Q150" s="588"/>
      <c r="R150" s="588"/>
      <c r="S150" s="558"/>
      <c r="T150" s="563"/>
      <c r="U150" s="198"/>
      <c r="V150" s="198"/>
      <c r="W150" s="198"/>
      <c r="X150" s="198"/>
      <c r="Y150" s="198"/>
      <c r="AJ150" s="630" t="s">
        <v>234</v>
      </c>
      <c r="AK150" s="90">
        <f>AL169+AM169</f>
        <v>2</v>
      </c>
      <c r="AL150" s="217" t="b">
        <f aca="true" t="shared" si="22" ref="AL150:AQ150">ISBLANK(N150)</f>
        <v>1</v>
      </c>
      <c r="AM150" s="217" t="b">
        <f t="shared" si="22"/>
        <v>1</v>
      </c>
      <c r="AN150" s="217" t="b">
        <f t="shared" si="22"/>
        <v>0</v>
      </c>
      <c r="AO150" s="217" t="b">
        <f t="shared" si="22"/>
        <v>1</v>
      </c>
      <c r="AP150" s="217" t="b">
        <f t="shared" si="22"/>
        <v>1</v>
      </c>
      <c r="AQ150" s="217" t="b">
        <f t="shared" si="22"/>
        <v>1</v>
      </c>
      <c r="AR150" s="186"/>
    </row>
    <row r="151" spans="1:44" s="90" customFormat="1" ht="15.75">
      <c r="A151" s="744"/>
      <c r="B151" s="589" t="s">
        <v>387</v>
      </c>
      <c r="C151" s="553"/>
      <c r="D151" s="5">
        <v>3</v>
      </c>
      <c r="E151" s="5"/>
      <c r="F151" s="590"/>
      <c r="G151" s="591">
        <v>3</v>
      </c>
      <c r="H151" s="591">
        <f>G151*30</f>
        <v>90</v>
      </c>
      <c r="I151" s="569">
        <v>4</v>
      </c>
      <c r="J151" s="11" t="s">
        <v>211</v>
      </c>
      <c r="K151" s="5"/>
      <c r="L151" s="5"/>
      <c r="M151" s="55">
        <f>H151-I151</f>
        <v>86</v>
      </c>
      <c r="N151" s="564"/>
      <c r="O151" s="564"/>
      <c r="P151" s="564">
        <v>4</v>
      </c>
      <c r="Q151" s="564"/>
      <c r="R151" s="564"/>
      <c r="S151" s="564"/>
      <c r="T151" s="570"/>
      <c r="U151" s="198"/>
      <c r="V151" s="198"/>
      <c r="W151" s="198"/>
      <c r="X151" s="198"/>
      <c r="Y151" s="198"/>
      <c r="AJ151" s="630" t="s">
        <v>235</v>
      </c>
      <c r="AK151" s="90">
        <f>AN169+AO169</f>
        <v>2</v>
      </c>
      <c r="AL151" s="186"/>
      <c r="AM151" s="186"/>
      <c r="AN151" s="186"/>
      <c r="AO151" s="186"/>
      <c r="AP151" s="186"/>
      <c r="AQ151" s="186"/>
      <c r="AR151" s="186"/>
    </row>
    <row r="152" spans="1:44" s="90" customFormat="1" ht="15.75">
      <c r="A152" s="744"/>
      <c r="B152" s="592" t="s">
        <v>389</v>
      </c>
      <c r="C152" s="481"/>
      <c r="D152" s="5">
        <v>3</v>
      </c>
      <c r="E152" s="4"/>
      <c r="F152" s="593"/>
      <c r="G152" s="591">
        <v>3</v>
      </c>
      <c r="H152" s="591">
        <f>G152*30</f>
        <v>90</v>
      </c>
      <c r="I152" s="569">
        <v>4</v>
      </c>
      <c r="J152" s="11" t="s">
        <v>211</v>
      </c>
      <c r="K152" s="5"/>
      <c r="L152" s="5"/>
      <c r="M152" s="55">
        <f>H152-I152</f>
        <v>86</v>
      </c>
      <c r="N152" s="564"/>
      <c r="O152" s="564"/>
      <c r="P152" s="564">
        <v>4</v>
      </c>
      <c r="Q152" s="564"/>
      <c r="R152" s="564"/>
      <c r="S152" s="564"/>
      <c r="T152" s="570"/>
      <c r="U152" s="198"/>
      <c r="V152" s="198"/>
      <c r="W152" s="198"/>
      <c r="X152" s="198"/>
      <c r="Y152" s="198"/>
      <c r="AJ152" s="630" t="s">
        <v>97</v>
      </c>
      <c r="AK152" s="90">
        <f>AP169+AQ169</f>
        <v>1</v>
      </c>
      <c r="AL152" s="186"/>
      <c r="AM152" s="186"/>
      <c r="AN152" s="186"/>
      <c r="AO152" s="186"/>
      <c r="AP152" s="186"/>
      <c r="AQ152" s="186"/>
      <c r="AR152" s="186"/>
    </row>
    <row r="153" spans="1:44" s="90" customFormat="1" ht="15.75">
      <c r="A153" s="744"/>
      <c r="B153" s="594" t="s">
        <v>348</v>
      </c>
      <c r="C153" s="481"/>
      <c r="D153" s="5">
        <v>3</v>
      </c>
      <c r="E153" s="4"/>
      <c r="F153" s="595"/>
      <c r="G153" s="596">
        <v>3</v>
      </c>
      <c r="H153" s="596">
        <f>30*G153</f>
        <v>90</v>
      </c>
      <c r="I153" s="569">
        <v>4</v>
      </c>
      <c r="J153" s="11" t="s">
        <v>211</v>
      </c>
      <c r="K153" s="4"/>
      <c r="L153" s="4"/>
      <c r="M153" s="26">
        <f>H153-I153</f>
        <v>86</v>
      </c>
      <c r="N153" s="564"/>
      <c r="O153" s="564"/>
      <c r="P153" s="564">
        <v>4</v>
      </c>
      <c r="Q153" s="564"/>
      <c r="R153" s="564"/>
      <c r="S153" s="564"/>
      <c r="T153" s="570"/>
      <c r="U153" s="198"/>
      <c r="V153" s="198"/>
      <c r="W153" s="198"/>
      <c r="X153" s="198"/>
      <c r="Y153" s="198"/>
      <c r="AK153" s="90">
        <f>SUM(AK150:AK152)</f>
        <v>5</v>
      </c>
      <c r="AL153" s="186"/>
      <c r="AM153" s="186"/>
      <c r="AN153" s="186"/>
      <c r="AO153" s="186"/>
      <c r="AP153" s="186"/>
      <c r="AQ153" s="186"/>
      <c r="AR153" s="186"/>
    </row>
    <row r="154" spans="1:44" s="90" customFormat="1" ht="16.5" thickBot="1">
      <c r="A154" s="745"/>
      <c r="B154" s="597" t="s">
        <v>345</v>
      </c>
      <c r="C154" s="598"/>
      <c r="D154" s="599">
        <v>3</v>
      </c>
      <c r="E154" s="599"/>
      <c r="F154" s="600"/>
      <c r="G154" s="601">
        <v>3</v>
      </c>
      <c r="H154" s="602">
        <f>G154*30</f>
        <v>90</v>
      </c>
      <c r="I154" s="603"/>
      <c r="J154" s="604"/>
      <c r="K154" s="604"/>
      <c r="L154" s="604"/>
      <c r="M154" s="605"/>
      <c r="N154" s="578"/>
      <c r="O154" s="578"/>
      <c r="P154" s="578">
        <v>4</v>
      </c>
      <c r="Q154" s="578"/>
      <c r="R154" s="578"/>
      <c r="S154" s="578"/>
      <c r="T154" s="582"/>
      <c r="U154" s="198"/>
      <c r="V154" s="198"/>
      <c r="W154" s="198"/>
      <c r="X154" s="198"/>
      <c r="Y154" s="198"/>
      <c r="AL154" s="186"/>
      <c r="AM154" s="186"/>
      <c r="AN154" s="186"/>
      <c r="AO154" s="186"/>
      <c r="AP154" s="186"/>
      <c r="AQ154" s="186"/>
      <c r="AR154" s="186"/>
    </row>
    <row r="155" spans="1:44" s="90" customFormat="1" ht="15.75">
      <c r="A155" s="743" t="s">
        <v>346</v>
      </c>
      <c r="B155" s="583" t="s">
        <v>357</v>
      </c>
      <c r="C155" s="584"/>
      <c r="D155" s="558"/>
      <c r="E155" s="558"/>
      <c r="F155" s="563"/>
      <c r="G155" s="585">
        <v>6</v>
      </c>
      <c r="H155" s="586">
        <f>G155*30</f>
        <v>180</v>
      </c>
      <c r="I155" s="542">
        <v>60</v>
      </c>
      <c r="J155" s="561">
        <v>30</v>
      </c>
      <c r="K155" s="561">
        <v>30</v>
      </c>
      <c r="L155" s="561"/>
      <c r="M155" s="587">
        <f>H155-I155</f>
        <v>120</v>
      </c>
      <c r="N155" s="588"/>
      <c r="O155" s="588"/>
      <c r="P155" s="588"/>
      <c r="Q155" s="588">
        <v>8</v>
      </c>
      <c r="R155" s="588"/>
      <c r="S155" s="558"/>
      <c r="T155" s="563"/>
      <c r="U155" s="198"/>
      <c r="V155" s="198"/>
      <c r="W155" s="198"/>
      <c r="X155" s="198"/>
      <c r="Y155" s="198"/>
      <c r="AJ155" s="630" t="s">
        <v>234</v>
      </c>
      <c r="AK155" s="90">
        <f>AL174+AM174</f>
        <v>0</v>
      </c>
      <c r="AL155" s="217" t="b">
        <f aca="true" t="shared" si="23" ref="AL155:AQ155">ISBLANK(N155)</f>
        <v>1</v>
      </c>
      <c r="AM155" s="217" t="b">
        <f t="shared" si="23"/>
        <v>1</v>
      </c>
      <c r="AN155" s="217" t="b">
        <f t="shared" si="23"/>
        <v>1</v>
      </c>
      <c r="AO155" s="217" t="b">
        <f t="shared" si="23"/>
        <v>0</v>
      </c>
      <c r="AP155" s="217" t="b">
        <f t="shared" si="23"/>
        <v>1</v>
      </c>
      <c r="AQ155" s="217" t="b">
        <f t="shared" si="23"/>
        <v>1</v>
      </c>
      <c r="AR155" s="186"/>
    </row>
    <row r="156" spans="1:44" s="90" customFormat="1" ht="15.75">
      <c r="A156" s="744"/>
      <c r="B156" s="589" t="s">
        <v>347</v>
      </c>
      <c r="C156" s="553"/>
      <c r="D156" s="5">
        <v>4</v>
      </c>
      <c r="E156" s="5"/>
      <c r="F156" s="595"/>
      <c r="G156" s="591">
        <v>3</v>
      </c>
      <c r="H156" s="591">
        <f>G156*30</f>
        <v>90</v>
      </c>
      <c r="I156" s="569">
        <v>4</v>
      </c>
      <c r="J156" s="11" t="s">
        <v>211</v>
      </c>
      <c r="K156" s="5"/>
      <c r="L156" s="5"/>
      <c r="M156" s="55">
        <f>H156-I156</f>
        <v>86</v>
      </c>
      <c r="N156" s="564"/>
      <c r="O156" s="564"/>
      <c r="P156" s="564"/>
      <c r="Q156" s="564">
        <v>4</v>
      </c>
      <c r="R156" s="564"/>
      <c r="S156" s="564"/>
      <c r="T156" s="570"/>
      <c r="U156" s="198"/>
      <c r="V156" s="198"/>
      <c r="W156" s="198"/>
      <c r="X156" s="198"/>
      <c r="Y156" s="198"/>
      <c r="AJ156" s="630" t="s">
        <v>235</v>
      </c>
      <c r="AK156" s="90">
        <f>AN174+AO174</f>
        <v>6</v>
      </c>
      <c r="AL156" s="186"/>
      <c r="AM156" s="186"/>
      <c r="AN156" s="186"/>
      <c r="AO156" s="186"/>
      <c r="AP156" s="186"/>
      <c r="AQ156" s="186"/>
      <c r="AR156" s="186"/>
    </row>
    <row r="157" spans="1:44" s="90" customFormat="1" ht="15.75">
      <c r="A157" s="744"/>
      <c r="B157" s="589" t="s">
        <v>391</v>
      </c>
      <c r="C157" s="553"/>
      <c r="D157" s="5">
        <v>4</v>
      </c>
      <c r="E157" s="5"/>
      <c r="F157" s="590"/>
      <c r="G157" s="591">
        <v>3</v>
      </c>
      <c r="H157" s="591">
        <f>G157*30</f>
        <v>90</v>
      </c>
      <c r="I157" s="569">
        <v>4</v>
      </c>
      <c r="J157" s="11" t="s">
        <v>211</v>
      </c>
      <c r="K157" s="5"/>
      <c r="L157" s="5"/>
      <c r="M157" s="55">
        <f>H157-I157</f>
        <v>86</v>
      </c>
      <c r="N157" s="564"/>
      <c r="O157" s="564"/>
      <c r="P157" s="564"/>
      <c r="Q157" s="564">
        <v>4</v>
      </c>
      <c r="R157" s="564"/>
      <c r="S157" s="564"/>
      <c r="T157" s="570"/>
      <c r="U157" s="198"/>
      <c r="V157" s="198"/>
      <c r="W157" s="198"/>
      <c r="X157" s="198"/>
      <c r="Y157" s="198"/>
      <c r="AJ157" s="630"/>
      <c r="AL157" s="186"/>
      <c r="AM157" s="186"/>
      <c r="AN157" s="186"/>
      <c r="AO157" s="186"/>
      <c r="AP157" s="186"/>
      <c r="AQ157" s="186"/>
      <c r="AR157" s="186"/>
    </row>
    <row r="158" spans="1:44" s="90" customFormat="1" ht="15.75">
      <c r="A158" s="744"/>
      <c r="B158" s="592" t="s">
        <v>388</v>
      </c>
      <c r="C158" s="481"/>
      <c r="D158" s="5">
        <v>4</v>
      </c>
      <c r="E158" s="4"/>
      <c r="F158" s="593"/>
      <c r="G158" s="591">
        <v>3</v>
      </c>
      <c r="H158" s="591">
        <f>G158*30</f>
        <v>90</v>
      </c>
      <c r="I158" s="569">
        <v>4</v>
      </c>
      <c r="J158" s="11" t="s">
        <v>211</v>
      </c>
      <c r="K158" s="5"/>
      <c r="L158" s="5"/>
      <c r="M158" s="55">
        <f>H158-I158</f>
        <v>86</v>
      </c>
      <c r="N158" s="564"/>
      <c r="O158" s="564"/>
      <c r="P158" s="564"/>
      <c r="Q158" s="564">
        <v>4</v>
      </c>
      <c r="R158" s="564"/>
      <c r="S158" s="564"/>
      <c r="T158" s="570"/>
      <c r="U158" s="198"/>
      <c r="V158" s="198"/>
      <c r="W158" s="198"/>
      <c r="X158" s="198"/>
      <c r="Y158" s="198"/>
      <c r="AJ158" s="630" t="s">
        <v>97</v>
      </c>
      <c r="AK158" s="90">
        <f>AP174+AQ174</f>
        <v>21</v>
      </c>
      <c r="AL158" s="186"/>
      <c r="AM158" s="186"/>
      <c r="AN158" s="186"/>
      <c r="AO158" s="186"/>
      <c r="AP158" s="186"/>
      <c r="AQ158" s="186"/>
      <c r="AR158" s="186"/>
    </row>
    <row r="159" spans="1:44" s="90" customFormat="1" ht="15.75">
      <c r="A159" s="744"/>
      <c r="B159" s="594" t="s">
        <v>348</v>
      </c>
      <c r="C159" s="481"/>
      <c r="D159" s="5">
        <v>4</v>
      </c>
      <c r="E159" s="4"/>
      <c r="F159" s="595"/>
      <c r="G159" s="596">
        <v>3</v>
      </c>
      <c r="H159" s="596">
        <f>30*G159</f>
        <v>90</v>
      </c>
      <c r="I159" s="481">
        <f>SUMPRODUCT(N159:Y159,$N$7:$Y$7)</f>
        <v>0</v>
      </c>
      <c r="J159" s="4"/>
      <c r="K159" s="4"/>
      <c r="L159" s="4"/>
      <c r="M159" s="26">
        <f>H159-I159</f>
        <v>90</v>
      </c>
      <c r="N159" s="564"/>
      <c r="O159" s="564"/>
      <c r="P159" s="564"/>
      <c r="Q159" s="564">
        <v>4</v>
      </c>
      <c r="R159" s="564"/>
      <c r="S159" s="564"/>
      <c r="T159" s="570"/>
      <c r="U159" s="198"/>
      <c r="V159" s="198"/>
      <c r="W159" s="198"/>
      <c r="X159" s="198"/>
      <c r="Y159" s="198"/>
      <c r="AK159" s="90">
        <f>SUM(AK155:AK158)</f>
        <v>27</v>
      </c>
      <c r="AL159" s="186"/>
      <c r="AM159" s="186"/>
      <c r="AN159" s="186"/>
      <c r="AO159" s="186"/>
      <c r="AP159" s="186"/>
      <c r="AQ159" s="186"/>
      <c r="AR159" s="186"/>
    </row>
    <row r="160" spans="1:44" s="90" customFormat="1" ht="16.5" thickBot="1">
      <c r="A160" s="745"/>
      <c r="B160" s="597" t="s">
        <v>345</v>
      </c>
      <c r="C160" s="598"/>
      <c r="D160" s="599">
        <v>4</v>
      </c>
      <c r="E160" s="599"/>
      <c r="F160" s="600"/>
      <c r="G160" s="601">
        <v>3</v>
      </c>
      <c r="H160" s="602">
        <f aca="true" t="shared" si="24" ref="H160:H167">G160*30</f>
        <v>90</v>
      </c>
      <c r="I160" s="603"/>
      <c r="J160" s="604"/>
      <c r="K160" s="604"/>
      <c r="L160" s="604"/>
      <c r="M160" s="605"/>
      <c r="N160" s="578"/>
      <c r="O160" s="578"/>
      <c r="P160" s="578"/>
      <c r="Q160" s="578">
        <v>4</v>
      </c>
      <c r="R160" s="578"/>
      <c r="S160" s="578"/>
      <c r="T160" s="582"/>
      <c r="U160" s="198"/>
      <c r="V160" s="198"/>
      <c r="W160" s="198"/>
      <c r="X160" s="198"/>
      <c r="Y160" s="198"/>
      <c r="AL160" s="186"/>
      <c r="AM160" s="186"/>
      <c r="AN160" s="186"/>
      <c r="AO160" s="186"/>
      <c r="AP160" s="186"/>
      <c r="AQ160" s="186"/>
      <c r="AR160" s="186"/>
    </row>
    <row r="161" spans="1:44" s="90" customFormat="1" ht="15.75">
      <c r="A161" s="743" t="s">
        <v>349</v>
      </c>
      <c r="B161" s="583" t="s">
        <v>383</v>
      </c>
      <c r="C161" s="584"/>
      <c r="D161" s="558"/>
      <c r="E161" s="558"/>
      <c r="F161" s="563"/>
      <c r="G161" s="585">
        <v>12</v>
      </c>
      <c r="H161" s="586">
        <f t="shared" si="24"/>
        <v>360</v>
      </c>
      <c r="I161" s="542">
        <v>180</v>
      </c>
      <c r="J161" s="561">
        <v>108</v>
      </c>
      <c r="K161" s="561">
        <v>72</v>
      </c>
      <c r="L161" s="561"/>
      <c r="M161" s="587">
        <f aca="true" t="shared" si="25" ref="M161:M167">H161-I161</f>
        <v>180</v>
      </c>
      <c r="N161" s="588"/>
      <c r="O161" s="588"/>
      <c r="P161" s="588"/>
      <c r="Q161" s="588"/>
      <c r="R161" s="588">
        <v>12</v>
      </c>
      <c r="S161" s="558"/>
      <c r="T161" s="563"/>
      <c r="U161" s="198"/>
      <c r="V161" s="198"/>
      <c r="W161" s="198"/>
      <c r="X161" s="198"/>
      <c r="Y161" s="198"/>
      <c r="AL161" s="217" t="b">
        <f aca="true" t="shared" si="26" ref="AL161:AQ161">ISBLANK(N161)</f>
        <v>1</v>
      </c>
      <c r="AM161" s="217" t="b">
        <f t="shared" si="26"/>
        <v>1</v>
      </c>
      <c r="AN161" s="217" t="b">
        <f t="shared" si="26"/>
        <v>1</v>
      </c>
      <c r="AO161" s="217" t="b">
        <f t="shared" si="26"/>
        <v>1</v>
      </c>
      <c r="AP161" s="217" t="b">
        <f t="shared" si="26"/>
        <v>0</v>
      </c>
      <c r="AQ161" s="217" t="b">
        <f t="shared" si="26"/>
        <v>1</v>
      </c>
      <c r="AR161" s="186"/>
    </row>
    <row r="162" spans="1:44" s="90" customFormat="1" ht="15.75">
      <c r="A162" s="744"/>
      <c r="B162" s="589" t="s">
        <v>350</v>
      </c>
      <c r="C162" s="553"/>
      <c r="D162" s="5">
        <v>5</v>
      </c>
      <c r="E162" s="5"/>
      <c r="F162" s="590"/>
      <c r="G162" s="591">
        <v>4</v>
      </c>
      <c r="H162" s="591">
        <f t="shared" si="24"/>
        <v>120</v>
      </c>
      <c r="I162" s="569">
        <v>4</v>
      </c>
      <c r="J162" s="11" t="s">
        <v>211</v>
      </c>
      <c r="K162" s="5"/>
      <c r="L162" s="5"/>
      <c r="M162" s="55">
        <f t="shared" si="25"/>
        <v>116</v>
      </c>
      <c r="N162" s="564"/>
      <c r="O162" s="564"/>
      <c r="P162" s="564"/>
      <c r="Q162" s="564"/>
      <c r="R162" s="564">
        <v>4</v>
      </c>
      <c r="S162" s="564"/>
      <c r="T162" s="570"/>
      <c r="U162" s="198"/>
      <c r="V162" s="198"/>
      <c r="W162" s="198"/>
      <c r="X162" s="198"/>
      <c r="Y162" s="198"/>
      <c r="AL162" s="186"/>
      <c r="AM162" s="186"/>
      <c r="AN162" s="186"/>
      <c r="AO162" s="186"/>
      <c r="AP162" s="186"/>
      <c r="AQ162" s="186"/>
      <c r="AR162" s="186"/>
    </row>
    <row r="163" spans="1:44" s="90" customFormat="1" ht="15.75">
      <c r="A163" s="744"/>
      <c r="B163" s="589" t="s">
        <v>66</v>
      </c>
      <c r="C163" s="553"/>
      <c r="D163" s="5">
        <v>5</v>
      </c>
      <c r="E163" s="5"/>
      <c r="F163" s="593"/>
      <c r="G163" s="591">
        <v>4</v>
      </c>
      <c r="H163" s="591">
        <f t="shared" si="24"/>
        <v>120</v>
      </c>
      <c r="I163" s="569">
        <v>4</v>
      </c>
      <c r="J163" s="11" t="s">
        <v>211</v>
      </c>
      <c r="K163" s="5"/>
      <c r="L163" s="5"/>
      <c r="M163" s="55">
        <f t="shared" si="25"/>
        <v>116</v>
      </c>
      <c r="N163" s="564"/>
      <c r="O163" s="564"/>
      <c r="P163" s="564"/>
      <c r="Q163" s="564"/>
      <c r="R163" s="564">
        <v>4</v>
      </c>
      <c r="S163" s="564"/>
      <c r="T163" s="570"/>
      <c r="U163" s="198"/>
      <c r="V163" s="198"/>
      <c r="W163" s="198"/>
      <c r="X163" s="198"/>
      <c r="Y163" s="198"/>
      <c r="AL163" s="186"/>
      <c r="AM163" s="186"/>
      <c r="AN163" s="186"/>
      <c r="AO163" s="186"/>
      <c r="AP163" s="186"/>
      <c r="AQ163" s="186"/>
      <c r="AR163" s="186"/>
    </row>
    <row r="164" spans="1:44" s="90" customFormat="1" ht="15.75">
      <c r="A164" s="744"/>
      <c r="B164" s="589" t="s">
        <v>351</v>
      </c>
      <c r="C164" s="553"/>
      <c r="D164" s="5">
        <v>5</v>
      </c>
      <c r="E164" s="5"/>
      <c r="F164" s="595"/>
      <c r="G164" s="591">
        <v>4</v>
      </c>
      <c r="H164" s="591">
        <f t="shared" si="24"/>
        <v>120</v>
      </c>
      <c r="I164" s="569">
        <v>4</v>
      </c>
      <c r="J164" s="11" t="s">
        <v>211</v>
      </c>
      <c r="K164" s="5"/>
      <c r="L164" s="5"/>
      <c r="M164" s="55">
        <f t="shared" si="25"/>
        <v>116</v>
      </c>
      <c r="N164" s="564"/>
      <c r="O164" s="564"/>
      <c r="P164" s="564"/>
      <c r="Q164" s="564"/>
      <c r="R164" s="564">
        <v>4</v>
      </c>
      <c r="S164" s="564"/>
      <c r="T164" s="570"/>
      <c r="U164" s="198"/>
      <c r="V164" s="198"/>
      <c r="W164" s="198"/>
      <c r="X164" s="198"/>
      <c r="Y164" s="198"/>
      <c r="AL164" s="186"/>
      <c r="AM164" s="186"/>
      <c r="AN164" s="186"/>
      <c r="AO164" s="186"/>
      <c r="AP164" s="186"/>
      <c r="AQ164" s="186"/>
      <c r="AR164" s="186"/>
    </row>
    <row r="165" spans="1:44" s="90" customFormat="1" ht="15.75">
      <c r="A165" s="744"/>
      <c r="B165" s="592" t="s">
        <v>390</v>
      </c>
      <c r="C165" s="553"/>
      <c r="D165" s="5">
        <v>5</v>
      </c>
      <c r="E165" s="4"/>
      <c r="F165" s="593"/>
      <c r="G165" s="591">
        <v>4</v>
      </c>
      <c r="H165" s="591">
        <f t="shared" si="24"/>
        <v>120</v>
      </c>
      <c r="I165" s="569">
        <v>4</v>
      </c>
      <c r="J165" s="11" t="s">
        <v>211</v>
      </c>
      <c r="K165" s="5"/>
      <c r="L165" s="5"/>
      <c r="M165" s="55">
        <f t="shared" si="25"/>
        <v>116</v>
      </c>
      <c r="N165" s="564"/>
      <c r="O165" s="564"/>
      <c r="P165" s="564"/>
      <c r="Q165" s="564"/>
      <c r="R165" s="564">
        <v>4</v>
      </c>
      <c r="S165" s="564"/>
      <c r="T165" s="570"/>
      <c r="U165" s="198"/>
      <c r="V165" s="198"/>
      <c r="W165" s="198"/>
      <c r="X165" s="198"/>
      <c r="Y165" s="198"/>
      <c r="AL165" s="186"/>
      <c r="AM165" s="186"/>
      <c r="AN165" s="186"/>
      <c r="AO165" s="186"/>
      <c r="AP165" s="186"/>
      <c r="AQ165" s="186"/>
      <c r="AR165" s="186"/>
    </row>
    <row r="166" spans="1:44" s="90" customFormat="1" ht="15.75">
      <c r="A166" s="744"/>
      <c r="B166" s="592" t="s">
        <v>167</v>
      </c>
      <c r="C166" s="553"/>
      <c r="D166" s="5">
        <v>5</v>
      </c>
      <c r="E166" s="4"/>
      <c r="F166" s="593"/>
      <c r="G166" s="591">
        <v>4</v>
      </c>
      <c r="H166" s="591">
        <f t="shared" si="24"/>
        <v>120</v>
      </c>
      <c r="I166" s="569">
        <v>4</v>
      </c>
      <c r="J166" s="11" t="s">
        <v>211</v>
      </c>
      <c r="K166" s="5"/>
      <c r="L166" s="5"/>
      <c r="M166" s="55">
        <f t="shared" si="25"/>
        <v>116</v>
      </c>
      <c r="N166" s="564"/>
      <c r="O166" s="564"/>
      <c r="P166" s="564"/>
      <c r="Q166" s="564"/>
      <c r="R166" s="564">
        <v>4</v>
      </c>
      <c r="S166" s="564"/>
      <c r="T166" s="570"/>
      <c r="U166" s="198"/>
      <c r="V166" s="198"/>
      <c r="W166" s="198"/>
      <c r="X166" s="198"/>
      <c r="Y166" s="198"/>
      <c r="AL166" s="186"/>
      <c r="AM166" s="186"/>
      <c r="AN166" s="186"/>
      <c r="AO166" s="186"/>
      <c r="AP166" s="186"/>
      <c r="AQ166" s="186"/>
      <c r="AR166" s="186"/>
    </row>
    <row r="167" spans="1:44" s="90" customFormat="1" ht="15.75">
      <c r="A167" s="744"/>
      <c r="B167" s="594" t="s">
        <v>348</v>
      </c>
      <c r="C167" s="481"/>
      <c r="D167" s="5">
        <v>5</v>
      </c>
      <c r="E167" s="4"/>
      <c r="F167" s="595"/>
      <c r="G167" s="596">
        <v>4</v>
      </c>
      <c r="H167" s="591">
        <f t="shared" si="24"/>
        <v>120</v>
      </c>
      <c r="I167" s="481">
        <f>SUMPRODUCT(N167:Y167,$N$7:$Y$7)</f>
        <v>0</v>
      </c>
      <c r="J167" s="4"/>
      <c r="K167" s="4"/>
      <c r="L167" s="4"/>
      <c r="M167" s="26">
        <f t="shared" si="25"/>
        <v>120</v>
      </c>
      <c r="N167" s="564"/>
      <c r="O167" s="564"/>
      <c r="P167" s="564"/>
      <c r="Q167" s="564"/>
      <c r="R167" s="564">
        <v>4</v>
      </c>
      <c r="S167" s="564"/>
      <c r="T167" s="570"/>
      <c r="U167" s="198"/>
      <c r="V167" s="198"/>
      <c r="W167" s="198"/>
      <c r="X167" s="198"/>
      <c r="Y167" s="198"/>
      <c r="AL167" s="186"/>
      <c r="AM167" s="186"/>
      <c r="AN167" s="186"/>
      <c r="AO167" s="186"/>
      <c r="AP167" s="186"/>
      <c r="AQ167" s="186"/>
      <c r="AR167" s="186"/>
    </row>
    <row r="168" spans="1:44" s="90" customFormat="1" ht="16.5" thickBot="1">
      <c r="A168" s="745"/>
      <c r="B168" s="597" t="s">
        <v>345</v>
      </c>
      <c r="C168" s="598"/>
      <c r="D168" s="599">
        <v>5</v>
      </c>
      <c r="E168" s="599"/>
      <c r="F168" s="600"/>
      <c r="G168" s="601">
        <v>3</v>
      </c>
      <c r="H168" s="602">
        <f>G168*30</f>
        <v>90</v>
      </c>
      <c r="I168" s="603"/>
      <c r="J168" s="604"/>
      <c r="K168" s="604"/>
      <c r="L168" s="604"/>
      <c r="M168" s="605"/>
      <c r="N168" s="578"/>
      <c r="O168" s="578"/>
      <c r="P168" s="578"/>
      <c r="Q168" s="578"/>
      <c r="R168" s="578">
        <v>4</v>
      </c>
      <c r="S168" s="578"/>
      <c r="T168" s="582"/>
      <c r="U168" s="198"/>
      <c r="V168" s="198"/>
      <c r="W168" s="198"/>
      <c r="X168" s="198"/>
      <c r="Y168" s="198"/>
      <c r="AL168" s="186"/>
      <c r="AM168" s="186"/>
      <c r="AN168" s="186"/>
      <c r="AO168" s="186"/>
      <c r="AP168" s="186"/>
      <c r="AQ168" s="186"/>
      <c r="AR168" s="186"/>
    </row>
    <row r="169" spans="1:44" s="90" customFormat="1" ht="15.75">
      <c r="A169" s="743" t="s">
        <v>352</v>
      </c>
      <c r="B169" s="583" t="s">
        <v>384</v>
      </c>
      <c r="C169" s="584"/>
      <c r="D169" s="558"/>
      <c r="E169" s="558"/>
      <c r="F169" s="563"/>
      <c r="G169" s="585">
        <v>9</v>
      </c>
      <c r="H169" s="586">
        <f>G169*30</f>
        <v>270</v>
      </c>
      <c r="I169" s="542">
        <v>96</v>
      </c>
      <c r="J169" s="561">
        <v>48</v>
      </c>
      <c r="K169" s="561">
        <v>48</v>
      </c>
      <c r="L169" s="561"/>
      <c r="M169" s="587">
        <f>H169-I169</f>
        <v>174</v>
      </c>
      <c r="N169" s="588"/>
      <c r="O169" s="588"/>
      <c r="P169" s="588"/>
      <c r="Q169" s="588"/>
      <c r="R169" s="588"/>
      <c r="S169" s="588">
        <v>12</v>
      </c>
      <c r="T169" s="563"/>
      <c r="U169" s="198"/>
      <c r="V169" s="198"/>
      <c r="W169" s="198"/>
      <c r="X169" s="198"/>
      <c r="Y169" s="198"/>
      <c r="AL169" s="217" t="b">
        <f aca="true" t="shared" si="27" ref="AL169:AQ169">ISBLANK(N169)</f>
        <v>1</v>
      </c>
      <c r="AM169" s="217" t="b">
        <f t="shared" si="27"/>
        <v>1</v>
      </c>
      <c r="AN169" s="217" t="b">
        <f t="shared" si="27"/>
        <v>1</v>
      </c>
      <c r="AO169" s="217" t="b">
        <f t="shared" si="27"/>
        <v>1</v>
      </c>
      <c r="AP169" s="217" t="b">
        <f t="shared" si="27"/>
        <v>1</v>
      </c>
      <c r="AQ169" s="217" t="b">
        <f t="shared" si="27"/>
        <v>0</v>
      </c>
      <c r="AR169" s="186"/>
    </row>
    <row r="170" spans="1:44" s="90" customFormat="1" ht="15.75">
      <c r="A170" s="744"/>
      <c r="B170" s="589" t="s">
        <v>353</v>
      </c>
      <c r="C170" s="553"/>
      <c r="D170" s="5" t="s">
        <v>236</v>
      </c>
      <c r="E170" s="5"/>
      <c r="F170" s="590"/>
      <c r="G170" s="591">
        <v>3</v>
      </c>
      <c r="H170" s="591">
        <f>G170*30</f>
        <v>90</v>
      </c>
      <c r="I170" s="569">
        <v>4</v>
      </c>
      <c r="J170" s="11" t="s">
        <v>211</v>
      </c>
      <c r="K170" s="5"/>
      <c r="L170" s="5"/>
      <c r="M170" s="55">
        <f>H170-I170</f>
        <v>86</v>
      </c>
      <c r="N170" s="564"/>
      <c r="O170" s="564"/>
      <c r="P170" s="564"/>
      <c r="Q170" s="564"/>
      <c r="R170" s="564"/>
      <c r="S170" s="564">
        <v>4</v>
      </c>
      <c r="T170" s="570"/>
      <c r="U170" s="198"/>
      <c r="V170" s="198"/>
      <c r="W170" s="198"/>
      <c r="X170" s="198"/>
      <c r="Y170" s="198"/>
      <c r="AL170" s="186"/>
      <c r="AM170" s="186"/>
      <c r="AN170" s="186"/>
      <c r="AO170" s="186"/>
      <c r="AP170" s="186"/>
      <c r="AQ170" s="186"/>
      <c r="AR170" s="186"/>
    </row>
    <row r="171" spans="1:44" s="90" customFormat="1" ht="15.75">
      <c r="A171" s="744"/>
      <c r="B171" s="589" t="s">
        <v>354</v>
      </c>
      <c r="C171" s="553"/>
      <c r="D171" s="5" t="s">
        <v>236</v>
      </c>
      <c r="E171" s="5"/>
      <c r="F171" s="593"/>
      <c r="G171" s="591">
        <v>3</v>
      </c>
      <c r="H171" s="591">
        <f>G171*30</f>
        <v>90</v>
      </c>
      <c r="I171" s="569">
        <v>4</v>
      </c>
      <c r="J171" s="11" t="s">
        <v>211</v>
      </c>
      <c r="K171" s="5"/>
      <c r="L171" s="5"/>
      <c r="M171" s="55">
        <f>H171-I171</f>
        <v>86</v>
      </c>
      <c r="N171" s="564"/>
      <c r="O171" s="564"/>
      <c r="P171" s="564"/>
      <c r="Q171" s="564"/>
      <c r="R171" s="564"/>
      <c r="S171" s="564">
        <v>4</v>
      </c>
      <c r="T171" s="570"/>
      <c r="U171" s="198"/>
      <c r="V171" s="198"/>
      <c r="W171" s="198"/>
      <c r="X171" s="198"/>
      <c r="Y171" s="198"/>
      <c r="AL171" s="186"/>
      <c r="AM171" s="186"/>
      <c r="AN171" s="186"/>
      <c r="AO171" s="186"/>
      <c r="AP171" s="186"/>
      <c r="AQ171" s="186"/>
      <c r="AR171" s="186"/>
    </row>
    <row r="172" spans="1:44" s="90" customFormat="1" ht="15.75">
      <c r="A172" s="744"/>
      <c r="B172" s="589" t="s">
        <v>355</v>
      </c>
      <c r="C172" s="553"/>
      <c r="D172" s="5" t="s">
        <v>236</v>
      </c>
      <c r="E172" s="5"/>
      <c r="F172" s="595"/>
      <c r="G172" s="591">
        <v>3</v>
      </c>
      <c r="H172" s="591">
        <f>G172*30</f>
        <v>90</v>
      </c>
      <c r="I172" s="569">
        <v>4</v>
      </c>
      <c r="J172" s="11" t="s">
        <v>211</v>
      </c>
      <c r="K172" s="5"/>
      <c r="L172" s="5"/>
      <c r="M172" s="55">
        <f>H172-I172</f>
        <v>86</v>
      </c>
      <c r="N172" s="564"/>
      <c r="O172" s="564"/>
      <c r="P172" s="564"/>
      <c r="Q172" s="564"/>
      <c r="R172" s="564"/>
      <c r="S172" s="564">
        <v>4</v>
      </c>
      <c r="T172" s="570"/>
      <c r="U172" s="198"/>
      <c r="V172" s="198"/>
      <c r="W172" s="198"/>
      <c r="X172" s="198"/>
      <c r="Y172" s="198"/>
      <c r="AL172" s="186"/>
      <c r="AM172" s="186"/>
      <c r="AN172" s="186"/>
      <c r="AO172" s="186"/>
      <c r="AP172" s="186"/>
      <c r="AQ172" s="186"/>
      <c r="AR172" s="186"/>
    </row>
    <row r="173" spans="1:44" s="90" customFormat="1" ht="15.75">
      <c r="A173" s="744"/>
      <c r="B173" s="594" t="s">
        <v>348</v>
      </c>
      <c r="C173" s="481"/>
      <c r="D173" s="5" t="s">
        <v>236</v>
      </c>
      <c r="E173" s="4"/>
      <c r="F173" s="595"/>
      <c r="G173" s="596">
        <v>3</v>
      </c>
      <c r="H173" s="596">
        <f>30*G173</f>
        <v>90</v>
      </c>
      <c r="I173" s="481">
        <f>SUMPRODUCT(N173:Y173,$N$7:$Y$7)</f>
        <v>0</v>
      </c>
      <c r="J173" s="4"/>
      <c r="K173" s="4"/>
      <c r="L173" s="4">
        <v>90</v>
      </c>
      <c r="M173" s="26">
        <f>H173-I173</f>
        <v>90</v>
      </c>
      <c r="N173" s="564"/>
      <c r="O173" s="564"/>
      <c r="P173" s="564"/>
      <c r="Q173" s="564"/>
      <c r="R173" s="564"/>
      <c r="S173" s="564">
        <v>4</v>
      </c>
      <c r="T173" s="570"/>
      <c r="U173" s="198"/>
      <c r="V173" s="198"/>
      <c r="W173" s="198"/>
      <c r="X173" s="198"/>
      <c r="Y173" s="198"/>
      <c r="AL173" s="186"/>
      <c r="AM173" s="186"/>
      <c r="AN173" s="186"/>
      <c r="AO173" s="186"/>
      <c r="AP173" s="186"/>
      <c r="AQ173" s="186"/>
      <c r="AR173" s="186"/>
    </row>
    <row r="174" spans="1:44" s="90" customFormat="1" ht="16.5" thickBot="1">
      <c r="A174" s="745"/>
      <c r="B174" s="597" t="s">
        <v>345</v>
      </c>
      <c r="C174" s="598"/>
      <c r="D174" s="5" t="s">
        <v>236</v>
      </c>
      <c r="E174" s="599"/>
      <c r="F174" s="600"/>
      <c r="G174" s="601">
        <v>3</v>
      </c>
      <c r="H174" s="602">
        <f>G174*30</f>
        <v>90</v>
      </c>
      <c r="I174" s="603"/>
      <c r="J174" s="604"/>
      <c r="K174" s="604"/>
      <c r="L174" s="604"/>
      <c r="M174" s="605"/>
      <c r="N174" s="610"/>
      <c r="O174" s="610"/>
      <c r="P174" s="610"/>
      <c r="Q174" s="610"/>
      <c r="R174" s="610"/>
      <c r="S174" s="610">
        <v>4</v>
      </c>
      <c r="T174" s="582"/>
      <c r="U174" s="198"/>
      <c r="V174" s="198"/>
      <c r="W174" s="198"/>
      <c r="X174" s="198"/>
      <c r="Y174" s="198"/>
      <c r="AL174" s="629">
        <f aca="true" t="shared" si="28" ref="AL174:AQ174">SUMIF(AL155:AL173,FALSE,$G155:$G173)</f>
        <v>0</v>
      </c>
      <c r="AM174" s="629">
        <f t="shared" si="28"/>
        <v>0</v>
      </c>
      <c r="AN174" s="629">
        <f t="shared" si="28"/>
        <v>0</v>
      </c>
      <c r="AO174" s="629">
        <f t="shared" si="28"/>
        <v>6</v>
      </c>
      <c r="AP174" s="629">
        <f t="shared" si="28"/>
        <v>12</v>
      </c>
      <c r="AQ174" s="629">
        <f t="shared" si="28"/>
        <v>9</v>
      </c>
      <c r="AR174" s="186">
        <f>SUM(AL174:AQ174)</f>
        <v>27</v>
      </c>
    </row>
    <row r="175" spans="1:44" s="90" customFormat="1" ht="16.5" thickBot="1">
      <c r="A175" s="826" t="s">
        <v>356</v>
      </c>
      <c r="B175" s="827"/>
      <c r="C175" s="827"/>
      <c r="D175" s="827"/>
      <c r="E175" s="827"/>
      <c r="F175" s="828"/>
      <c r="G175" s="643">
        <f>SUM(G141,G150,G155,G161,G169)</f>
        <v>36</v>
      </c>
      <c r="H175" s="607">
        <f aca="true" t="shared" si="29" ref="H175:S175">SUM(H141,H155,H161,H169)</f>
        <v>900</v>
      </c>
      <c r="I175" s="607">
        <f t="shared" si="29"/>
        <v>351</v>
      </c>
      <c r="J175" s="607">
        <f t="shared" si="29"/>
        <v>201</v>
      </c>
      <c r="K175" s="607">
        <f t="shared" si="29"/>
        <v>150</v>
      </c>
      <c r="L175" s="607">
        <f t="shared" si="29"/>
        <v>0</v>
      </c>
      <c r="M175" s="608">
        <f t="shared" si="29"/>
        <v>549</v>
      </c>
      <c r="N175" s="612">
        <f t="shared" si="29"/>
        <v>0</v>
      </c>
      <c r="O175" s="613">
        <f t="shared" si="29"/>
        <v>0</v>
      </c>
      <c r="P175" s="613">
        <f t="shared" si="29"/>
        <v>4</v>
      </c>
      <c r="Q175" s="613">
        <f t="shared" si="29"/>
        <v>8</v>
      </c>
      <c r="R175" s="613">
        <f t="shared" si="29"/>
        <v>12</v>
      </c>
      <c r="S175" s="613">
        <f t="shared" si="29"/>
        <v>12</v>
      </c>
      <c r="T175" s="614">
        <f aca="true" t="shared" si="30" ref="T175:Y175">T174</f>
        <v>0</v>
      </c>
      <c r="U175" s="609">
        <f t="shared" si="30"/>
        <v>0</v>
      </c>
      <c r="V175" s="606">
        <f t="shared" si="30"/>
        <v>0</v>
      </c>
      <c r="W175" s="606">
        <f t="shared" si="30"/>
        <v>0</v>
      </c>
      <c r="X175" s="606">
        <f t="shared" si="30"/>
        <v>0</v>
      </c>
      <c r="Y175" s="606">
        <f t="shared" si="30"/>
        <v>0</v>
      </c>
      <c r="AL175" s="186"/>
      <c r="AM175" s="186"/>
      <c r="AN175" s="186"/>
      <c r="AO175" s="186"/>
      <c r="AP175" s="186"/>
      <c r="AQ175" s="186"/>
      <c r="AR175" s="186"/>
    </row>
    <row r="176" spans="1:24" ht="18" customHeight="1" thickBot="1">
      <c r="A176" s="750" t="s">
        <v>42</v>
      </c>
      <c r="B176" s="751"/>
      <c r="C176" s="59"/>
      <c r="D176" s="59"/>
      <c r="E176" s="59"/>
      <c r="F176" s="59"/>
      <c r="G176" s="58">
        <f>SUM(G56,G125,G131,G138,G175)</f>
        <v>240</v>
      </c>
      <c r="H176" s="58">
        <f>SUM(H56,H125,H131,H138,H175)</f>
        <v>6525</v>
      </c>
      <c r="I176" s="63"/>
      <c r="J176" s="62"/>
      <c r="K176" s="62"/>
      <c r="L176" s="63"/>
      <c r="M176" s="63"/>
      <c r="N176" s="298"/>
      <c r="O176" s="298"/>
      <c r="P176" s="611"/>
      <c r="Q176" s="298"/>
      <c r="R176" s="298"/>
      <c r="S176" s="298"/>
      <c r="T176" s="299"/>
      <c r="U176" s="240">
        <f>J176</f>
        <v>0</v>
      </c>
      <c r="V176" s="240">
        <f>K176</f>
        <v>0</v>
      </c>
      <c r="X176" s="2">
        <f>G176*30</f>
        <v>7200</v>
      </c>
    </row>
    <row r="177" spans="1:24" ht="18" customHeight="1" thickBot="1">
      <c r="A177" s="750" t="s">
        <v>311</v>
      </c>
      <c r="B177" s="751"/>
      <c r="C177" s="59"/>
      <c r="D177" s="59"/>
      <c r="E177" s="59"/>
      <c r="F177" s="59"/>
      <c r="G177" s="58">
        <f>SUM(G57,G126,G132)</f>
        <v>120</v>
      </c>
      <c r="H177" s="58">
        <f>SUM(H57,H126,H132)</f>
        <v>3225</v>
      </c>
      <c r="I177" s="63"/>
      <c r="J177" s="62"/>
      <c r="K177" s="62"/>
      <c r="L177" s="63"/>
      <c r="M177" s="63"/>
      <c r="N177" s="59"/>
      <c r="O177" s="59"/>
      <c r="P177" s="63"/>
      <c r="Q177" s="59"/>
      <c r="R177" s="59"/>
      <c r="S177" s="59"/>
      <c r="T177" s="64"/>
      <c r="U177" s="240">
        <f>J177</f>
        <v>0</v>
      </c>
      <c r="V177" s="240">
        <f>K177</f>
        <v>0</v>
      </c>
      <c r="X177" s="2">
        <f>G177*30</f>
        <v>3600</v>
      </c>
    </row>
    <row r="178" spans="1:27" ht="18" customHeight="1" thickBot="1">
      <c r="A178" s="750" t="s">
        <v>64</v>
      </c>
      <c r="B178" s="751"/>
      <c r="C178" s="9"/>
      <c r="D178" s="9"/>
      <c r="E178" s="9"/>
      <c r="F178" s="9"/>
      <c r="G178" s="58">
        <f aca="true" t="shared" si="31" ref="G178:M178">SUM(G58,G127,G133,G138,G175)</f>
        <v>120</v>
      </c>
      <c r="H178" s="58">
        <f t="shared" si="31"/>
        <v>3510</v>
      </c>
      <c r="I178" s="58">
        <f t="shared" si="31"/>
        <v>587</v>
      </c>
      <c r="J178" s="58">
        <f t="shared" si="31"/>
        <v>341</v>
      </c>
      <c r="K178" s="58">
        <f t="shared" si="31"/>
        <v>186</v>
      </c>
      <c r="L178" s="58">
        <f t="shared" si="31"/>
        <v>16</v>
      </c>
      <c r="M178" s="58">
        <f t="shared" si="31"/>
        <v>2533</v>
      </c>
      <c r="N178" s="56"/>
      <c r="O178" s="56"/>
      <c r="P178" s="56"/>
      <c r="Q178" s="46"/>
      <c r="R178" s="46"/>
      <c r="S178" s="46"/>
      <c r="T178" s="29"/>
      <c r="U178" s="243">
        <f>SUM(U176:U177)</f>
        <v>0</v>
      </c>
      <c r="V178" s="243">
        <f>SUM(V176:V177)</f>
        <v>0</v>
      </c>
      <c r="X178" s="2">
        <f>G178*30</f>
        <v>3600</v>
      </c>
      <c r="AA178" s="2" t="e">
        <f>#REF!+#REF!+#REF!+G75+#REF!</f>
        <v>#REF!</v>
      </c>
    </row>
    <row r="179" spans="1:28" ht="17.25" customHeight="1" thickBot="1">
      <c r="A179" s="835" t="s">
        <v>1</v>
      </c>
      <c r="B179" s="836"/>
      <c r="C179" s="836"/>
      <c r="D179" s="836"/>
      <c r="E179" s="836"/>
      <c r="F179" s="836"/>
      <c r="G179" s="836"/>
      <c r="H179" s="836"/>
      <c r="I179" s="836"/>
      <c r="J179" s="836"/>
      <c r="K179" s="836"/>
      <c r="L179" s="836"/>
      <c r="M179" s="836"/>
      <c r="N179" s="493" t="s">
        <v>372</v>
      </c>
      <c r="O179" s="493" t="s">
        <v>360</v>
      </c>
      <c r="P179" s="493" t="s">
        <v>362</v>
      </c>
      <c r="Q179" s="493" t="s">
        <v>267</v>
      </c>
      <c r="R179" s="493" t="s">
        <v>365</v>
      </c>
      <c r="S179" s="493" t="s">
        <v>363</v>
      </c>
      <c r="T179" s="474"/>
      <c r="U179" s="490"/>
      <c r="V179" s="490"/>
      <c r="AA179" s="2" t="s">
        <v>234</v>
      </c>
      <c r="AB179" s="307" t="e">
        <f>AB11+AB23+AB62+#REF!</f>
        <v>#REF!</v>
      </c>
    </row>
    <row r="180" spans="1:28" ht="17.25" customHeight="1" thickBot="1">
      <c r="A180" s="746" t="s">
        <v>6</v>
      </c>
      <c r="B180" s="747"/>
      <c r="C180" s="747"/>
      <c r="D180" s="747"/>
      <c r="E180" s="747"/>
      <c r="F180" s="747"/>
      <c r="G180" s="747"/>
      <c r="H180" s="747"/>
      <c r="I180" s="747"/>
      <c r="J180" s="747"/>
      <c r="K180" s="747"/>
      <c r="L180" s="747"/>
      <c r="M180" s="747"/>
      <c r="N180" s="494">
        <f>COUNTIF($F11:$F178,"=1")</f>
        <v>0</v>
      </c>
      <c r="O180" s="495">
        <f>COUNTIF($F11:$F178,"=2")</f>
        <v>0</v>
      </c>
      <c r="P180" s="494">
        <f>COUNTIF($F11:$F178,"=3")</f>
        <v>0</v>
      </c>
      <c r="Q180" s="495">
        <f>COUNTIF($F11:$F178,"=4")</f>
        <v>2</v>
      </c>
      <c r="R180" s="494">
        <f>COUNTIF($F11:$F178,"=5")</f>
        <v>0</v>
      </c>
      <c r="S180" s="496">
        <v>1</v>
      </c>
      <c r="T180" s="475"/>
      <c r="U180" s="499"/>
      <c r="V180" s="499"/>
      <c r="AA180" s="2" t="s">
        <v>235</v>
      </c>
      <c r="AB180" s="307" t="e">
        <f>AB12+AB24+AB65+#REF!</f>
        <v>#REF!</v>
      </c>
    </row>
    <row r="181" spans="1:28" ht="17.25" customHeight="1" thickBot="1">
      <c r="A181" s="746" t="s">
        <v>2</v>
      </c>
      <c r="B181" s="747"/>
      <c r="C181" s="747"/>
      <c r="D181" s="747"/>
      <c r="E181" s="747"/>
      <c r="F181" s="747"/>
      <c r="G181" s="747"/>
      <c r="H181" s="747"/>
      <c r="I181" s="747"/>
      <c r="J181" s="747"/>
      <c r="K181" s="747"/>
      <c r="L181" s="747"/>
      <c r="M181" s="747"/>
      <c r="N181" s="494">
        <f>COUNTIF($C11:$C178,"=1")</f>
        <v>2</v>
      </c>
      <c r="O181" s="495">
        <f>COUNTIF($C11:$C178,"=2")</f>
        <v>3</v>
      </c>
      <c r="P181" s="494">
        <f>COUNTIF($C11:$C178,"=3")</f>
        <v>3</v>
      </c>
      <c r="Q181" s="495">
        <f>COUNTIF($C11:$C178,"=4")</f>
        <v>2</v>
      </c>
      <c r="R181" s="494">
        <f>COUNTIF($C11:$C178,"=5")</f>
        <v>1</v>
      </c>
      <c r="S181" s="496">
        <v>2</v>
      </c>
      <c r="T181" s="476"/>
      <c r="U181" s="499"/>
      <c r="V181" s="499"/>
      <c r="AA181" s="2" t="s">
        <v>97</v>
      </c>
      <c r="AB181" s="307" t="e">
        <f>AB13+AB25+AB66+#REF!+G138</f>
        <v>#REF!</v>
      </c>
    </row>
    <row r="182" spans="1:28" ht="17.25" customHeight="1" thickBot="1">
      <c r="A182" s="746" t="s">
        <v>0</v>
      </c>
      <c r="B182" s="747"/>
      <c r="C182" s="747"/>
      <c r="D182" s="747"/>
      <c r="E182" s="747"/>
      <c r="F182" s="747"/>
      <c r="G182" s="747"/>
      <c r="H182" s="747"/>
      <c r="I182" s="747"/>
      <c r="J182" s="747"/>
      <c r="K182" s="747"/>
      <c r="L182" s="747"/>
      <c r="M182" s="829"/>
      <c r="N182" s="494">
        <f>COUNTIF($D14:$D178,"=1")</f>
        <v>6</v>
      </c>
      <c r="O182" s="495">
        <f>COUNTIF($D11:$D178,"=2")</f>
        <v>5</v>
      </c>
      <c r="P182" s="494">
        <f>COUNTIF($D11:$D178,"=3")</f>
        <v>14</v>
      </c>
      <c r="Q182" s="495">
        <f>COUNTIF($D11:$D178,"=4")</f>
        <v>6</v>
      </c>
      <c r="R182" s="494">
        <f>COUNTIF($D11:$D178,"=5")</f>
        <v>8</v>
      </c>
      <c r="S182" s="496">
        <v>5</v>
      </c>
      <c r="T182" s="476"/>
      <c r="U182" s="499"/>
      <c r="V182" s="499"/>
      <c r="AB182" s="307" t="e">
        <f>SUM(AB179:AB181)</f>
        <v>#REF!</v>
      </c>
    </row>
    <row r="183" spans="1:22" ht="17.25" customHeight="1" thickBot="1">
      <c r="A183" s="738" t="s">
        <v>28</v>
      </c>
      <c r="B183" s="739"/>
      <c r="C183" s="739"/>
      <c r="D183" s="739"/>
      <c r="E183" s="739"/>
      <c r="F183" s="739"/>
      <c r="G183" s="739"/>
      <c r="H183" s="739"/>
      <c r="I183" s="739"/>
      <c r="J183" s="739"/>
      <c r="K183" s="739"/>
      <c r="L183" s="739"/>
      <c r="M183" s="740"/>
      <c r="N183" s="811" t="s">
        <v>281</v>
      </c>
      <c r="O183" s="812"/>
      <c r="P183" s="811" t="s">
        <v>282</v>
      </c>
      <c r="Q183" s="812"/>
      <c r="R183" s="811" t="s">
        <v>75</v>
      </c>
      <c r="S183" s="812"/>
      <c r="T183" s="36"/>
      <c r="U183" s="238"/>
      <c r="V183" s="238"/>
    </row>
    <row r="184" spans="1:22" ht="17.25" customHeight="1">
      <c r="A184" s="489"/>
      <c r="B184" s="615"/>
      <c r="C184" s="615"/>
      <c r="D184" s="615"/>
      <c r="E184" s="615"/>
      <c r="F184" s="615"/>
      <c r="G184" s="615"/>
      <c r="H184" s="615"/>
      <c r="I184" s="489"/>
      <c r="J184" s="489"/>
      <c r="K184" s="489"/>
      <c r="L184" s="489"/>
      <c r="M184" s="489"/>
      <c r="N184" s="791">
        <f>SUM(G19,G25,G29,G32,G35,G38,G41,G47,G51,G52,G55,G64,G75,G81,G104,G105)</f>
        <v>34.5</v>
      </c>
      <c r="O184" s="792"/>
      <c r="P184" s="791">
        <f>SUM(G26,G44,G67,G70,G78,G82,G83,G86,G93,G94,G97,G108,G118,G121,G141,G150,G155)</f>
        <v>43</v>
      </c>
      <c r="Q184" s="792"/>
      <c r="R184" s="791">
        <f>SUM(G13,G74,G89,G90,G101,G109,G112,G115,G124,G138,G161,G169)</f>
        <v>42.5</v>
      </c>
      <c r="S184" s="792"/>
      <c r="T184" s="238"/>
      <c r="U184" s="238"/>
      <c r="V184" s="238"/>
    </row>
    <row r="185" spans="1:35" ht="17.25" customHeight="1">
      <c r="A185" s="489"/>
      <c r="B185" s="741"/>
      <c r="C185" s="741"/>
      <c r="D185" s="741"/>
      <c r="E185" s="741"/>
      <c r="F185" s="741"/>
      <c r="G185" s="741"/>
      <c r="H185" s="617"/>
      <c r="I185" s="489"/>
      <c r="J185" s="489"/>
      <c r="K185" s="489"/>
      <c r="L185" s="489"/>
      <c r="M185" s="489"/>
      <c r="N185" s="793">
        <f>N184+P184+R184</f>
        <v>120</v>
      </c>
      <c r="O185" s="794"/>
      <c r="P185" s="794"/>
      <c r="Q185" s="794"/>
      <c r="R185" s="794"/>
      <c r="S185" s="794"/>
      <c r="T185" s="238"/>
      <c r="U185" s="238"/>
      <c r="V185" s="238"/>
      <c r="AI185" s="2" t="s">
        <v>379</v>
      </c>
    </row>
    <row r="186" spans="1:37" ht="17.25" customHeight="1">
      <c r="A186" s="489"/>
      <c r="B186" s="737"/>
      <c r="C186" s="737"/>
      <c r="D186" s="737"/>
      <c r="E186" s="737"/>
      <c r="F186" s="737"/>
      <c r="G186" s="737"/>
      <c r="H186" s="617"/>
      <c r="I186" s="489"/>
      <c r="J186" s="489"/>
      <c r="K186" s="489"/>
      <c r="L186" s="489"/>
      <c r="M186" s="489"/>
      <c r="N186" s="2"/>
      <c r="O186" s="2"/>
      <c r="P186" s="2"/>
      <c r="Q186" s="2"/>
      <c r="R186" s="2"/>
      <c r="S186" s="2"/>
      <c r="T186" s="2"/>
      <c r="U186" s="238"/>
      <c r="V186" s="238"/>
      <c r="AK186" s="645"/>
    </row>
    <row r="187" spans="1:37" ht="18.75" hidden="1">
      <c r="A187" s="41"/>
      <c r="B187" s="616"/>
      <c r="C187" s="616"/>
      <c r="D187" s="616"/>
      <c r="E187" s="616"/>
      <c r="F187" s="616"/>
      <c r="G187" s="616"/>
      <c r="H187" s="497"/>
      <c r="I187" s="41"/>
      <c r="J187" s="41"/>
      <c r="K187" s="41"/>
      <c r="L187" s="41"/>
      <c r="M187" s="41"/>
      <c r="N187" s="2"/>
      <c r="O187" s="2"/>
      <c r="P187" s="2"/>
      <c r="Q187" s="2"/>
      <c r="R187" s="306"/>
      <c r="S187" s="306"/>
      <c r="T187" s="306"/>
      <c r="U187" s="42"/>
      <c r="V187" s="42"/>
      <c r="AB187" s="308"/>
      <c r="AK187" s="645" t="s">
        <v>235</v>
      </c>
    </row>
    <row r="188" spans="2:37" ht="24.75" customHeight="1" hidden="1">
      <c r="B188" s="735"/>
      <c r="C188" s="736"/>
      <c r="D188" s="736"/>
      <c r="E188" s="736"/>
      <c r="F188" s="736"/>
      <c r="G188" s="736"/>
      <c r="M188" s="1"/>
      <c r="N188" s="788"/>
      <c r="O188" s="789"/>
      <c r="P188" s="788"/>
      <c r="Q188" s="789"/>
      <c r="R188" s="788"/>
      <c r="S188" s="790"/>
      <c r="T188" s="790"/>
      <c r="U188" s="498"/>
      <c r="V188" s="498"/>
      <c r="AK188" s="645" t="s">
        <v>97</v>
      </c>
    </row>
    <row r="189" spans="1:22" ht="44.25" customHeight="1" hidden="1">
      <c r="A189" s="499" t="s">
        <v>71</v>
      </c>
      <c r="B189" s="500" t="s">
        <v>72</v>
      </c>
      <c r="M189" s="1"/>
      <c r="N189" s="1"/>
      <c r="P189" s="819"/>
      <c r="Q189" s="820"/>
      <c r="R189" s="309"/>
      <c r="S189" s="309"/>
      <c r="T189" s="309"/>
      <c r="U189" s="123"/>
      <c r="V189" s="123"/>
    </row>
    <row r="190" spans="1:20" ht="15.75" customHeight="1" hidden="1">
      <c r="A190" s="501" t="s">
        <v>73</v>
      </c>
      <c r="B190" s="500" t="s">
        <v>74</v>
      </c>
      <c r="M190" s="1"/>
      <c r="N190" s="1"/>
      <c r="P190" s="1"/>
      <c r="R190" s="1"/>
      <c r="T190" s="1"/>
    </row>
    <row r="191" ht="12.75" hidden="1"/>
    <row r="192" spans="2:11" ht="18.75" hidden="1">
      <c r="B192" s="121"/>
      <c r="C192" s="813"/>
      <c r="D192" s="814"/>
      <c r="E192" s="814"/>
      <c r="F192" s="814"/>
      <c r="G192" s="814"/>
      <c r="I192" s="823"/>
      <c r="J192" s="824"/>
      <c r="K192" s="824"/>
    </row>
    <row r="193" ht="12.75" hidden="1"/>
    <row r="194" spans="2:11" ht="18.75" hidden="1">
      <c r="B194" s="121"/>
      <c r="C194" s="821"/>
      <c r="D194" s="822"/>
      <c r="E194" s="822"/>
      <c r="F194" s="822"/>
      <c r="G194" s="822"/>
      <c r="H194" s="121"/>
      <c r="I194" s="823"/>
      <c r="J194" s="824"/>
      <c r="K194" s="825"/>
    </row>
    <row r="195" ht="12.75" hidden="1"/>
    <row r="196" spans="14:18" ht="13.5" thickBot="1">
      <c r="N196" s="2"/>
      <c r="O196" s="2"/>
      <c r="P196" s="2"/>
      <c r="Q196" s="2"/>
      <c r="R196" s="2"/>
    </row>
    <row r="197" spans="1:22" ht="16.5" thickBot="1">
      <c r="A197" s="815" t="s">
        <v>300</v>
      </c>
      <c r="B197" s="816"/>
      <c r="C197" s="816"/>
      <c r="D197" s="816"/>
      <c r="E197" s="816"/>
      <c r="F197" s="816"/>
      <c r="G197" s="816"/>
      <c r="H197" s="816"/>
      <c r="I197" s="816"/>
      <c r="J197" s="816"/>
      <c r="K197" s="816"/>
      <c r="L197" s="816"/>
      <c r="M197" s="816"/>
      <c r="N197" s="816"/>
      <c r="O197" s="816"/>
      <c r="P197" s="816"/>
      <c r="Q197" s="816"/>
      <c r="R197" s="816"/>
      <c r="S197" s="816"/>
      <c r="T197" s="816"/>
      <c r="U197" s="817"/>
      <c r="V197" s="818"/>
    </row>
    <row r="198" spans="1:42" ht="31.5">
      <c r="A198" s="540" t="s">
        <v>162</v>
      </c>
      <c r="B198" s="541" t="s">
        <v>301</v>
      </c>
      <c r="C198" s="542"/>
      <c r="D198" s="543"/>
      <c r="E198" s="544"/>
      <c r="F198" s="545"/>
      <c r="G198" s="546">
        <f>SUM(G199:G202)</f>
        <v>18</v>
      </c>
      <c r="H198" s="546">
        <f aca="true" t="shared" si="32" ref="H198:M198">SUM(H199:H202)</f>
        <v>540</v>
      </c>
      <c r="I198" s="546">
        <f t="shared" si="32"/>
        <v>60</v>
      </c>
      <c r="J198" s="546">
        <f t="shared" si="32"/>
        <v>0</v>
      </c>
      <c r="K198" s="546">
        <f t="shared" si="32"/>
        <v>0</v>
      </c>
      <c r="L198" s="546">
        <f t="shared" si="32"/>
        <v>60</v>
      </c>
      <c r="M198" s="546">
        <f t="shared" si="32"/>
        <v>480</v>
      </c>
      <c r="N198" s="547"/>
      <c r="O198" s="547"/>
      <c r="P198" s="547"/>
      <c r="Q198" s="548"/>
      <c r="R198" s="549"/>
      <c r="S198" s="549"/>
      <c r="T198" s="550"/>
      <c r="U198" s="538"/>
      <c r="V198" s="515"/>
      <c r="AL198" s="634" t="s">
        <v>374</v>
      </c>
      <c r="AM198" s="634" t="s">
        <v>375</v>
      </c>
      <c r="AN198" s="632" t="s">
        <v>376</v>
      </c>
      <c r="AO198" s="633" t="s">
        <v>377</v>
      </c>
      <c r="AP198" s="633" t="s">
        <v>378</v>
      </c>
    </row>
    <row r="199" spans="1:43" ht="17.25" customHeight="1">
      <c r="A199" s="516"/>
      <c r="B199" s="509" t="s">
        <v>302</v>
      </c>
      <c r="C199" s="510">
        <v>2</v>
      </c>
      <c r="D199" s="510" t="s">
        <v>303</v>
      </c>
      <c r="E199" s="216"/>
      <c r="F199" s="508"/>
      <c r="G199" s="502">
        <v>7</v>
      </c>
      <c r="H199" s="4">
        <f>G199*30</f>
        <v>210</v>
      </c>
      <c r="I199" s="511">
        <f>J199+K199+L199</f>
        <v>24</v>
      </c>
      <c r="J199" s="4"/>
      <c r="K199" s="4"/>
      <c r="L199" s="4">
        <v>24</v>
      </c>
      <c r="M199" s="512">
        <f>H199-I199</f>
        <v>186</v>
      </c>
      <c r="N199" s="513" t="s">
        <v>304</v>
      </c>
      <c r="O199" s="513" t="s">
        <v>304</v>
      </c>
      <c r="P199" s="513"/>
      <c r="Q199" s="514"/>
      <c r="R199" s="217"/>
      <c r="S199" s="217"/>
      <c r="T199" s="515"/>
      <c r="U199" s="538"/>
      <c r="V199" s="515"/>
      <c r="AK199" s="2" t="s">
        <v>234</v>
      </c>
      <c r="AL199" s="635">
        <f>AK11</f>
        <v>21.5</v>
      </c>
      <c r="AM199" s="635">
        <f>AK62</f>
        <v>13</v>
      </c>
      <c r="AN199" s="217">
        <f>AK133</f>
        <v>0</v>
      </c>
      <c r="AO199" s="636">
        <f>AK141</f>
        <v>0</v>
      </c>
      <c r="AP199" s="636">
        <f>AK155</f>
        <v>0</v>
      </c>
      <c r="AQ199" s="635">
        <f>SUM(AL199:AP199)</f>
        <v>34.5</v>
      </c>
    </row>
    <row r="200" spans="1:43" ht="17.25" customHeight="1">
      <c r="A200" s="516"/>
      <c r="B200" s="509" t="s">
        <v>302</v>
      </c>
      <c r="C200" s="510">
        <v>4</v>
      </c>
      <c r="D200" s="510" t="s">
        <v>305</v>
      </c>
      <c r="E200" s="216"/>
      <c r="F200" s="508"/>
      <c r="G200" s="502">
        <v>6</v>
      </c>
      <c r="H200" s="4">
        <f>G200*30</f>
        <v>180</v>
      </c>
      <c r="I200" s="511">
        <f>J200+K200+L200</f>
        <v>24</v>
      </c>
      <c r="J200" s="4"/>
      <c r="K200" s="4"/>
      <c r="L200" s="4">
        <v>24</v>
      </c>
      <c r="M200" s="512">
        <f>H200-I200</f>
        <v>156</v>
      </c>
      <c r="N200" s="513"/>
      <c r="O200" s="513"/>
      <c r="P200" s="513" t="s">
        <v>304</v>
      </c>
      <c r="Q200" s="513" t="s">
        <v>304</v>
      </c>
      <c r="R200" s="217"/>
      <c r="S200" s="217"/>
      <c r="T200" s="515"/>
      <c r="U200" s="538"/>
      <c r="V200" s="515"/>
      <c r="AK200" s="2" t="s">
        <v>235</v>
      </c>
      <c r="AL200" s="635">
        <f>AK12</f>
        <v>0</v>
      </c>
      <c r="AM200" s="635">
        <f>AK63</f>
        <v>26</v>
      </c>
      <c r="AN200" s="217">
        <f>AK134</f>
        <v>0</v>
      </c>
      <c r="AO200" s="636">
        <f>AK142</f>
        <v>3</v>
      </c>
      <c r="AP200" s="636">
        <f>AK156</f>
        <v>6</v>
      </c>
      <c r="AQ200" s="635">
        <f>SUM(AL200:AP200)</f>
        <v>35</v>
      </c>
    </row>
    <row r="201" spans="1:43" ht="17.25" customHeight="1" thickBot="1">
      <c r="A201" s="517"/>
      <c r="B201" s="518" t="s">
        <v>302</v>
      </c>
      <c r="C201" s="519">
        <v>6</v>
      </c>
      <c r="D201" s="519" t="s">
        <v>306</v>
      </c>
      <c r="E201" s="520"/>
      <c r="F201" s="521"/>
      <c r="G201" s="522">
        <v>5</v>
      </c>
      <c r="H201" s="523">
        <f>G201*30</f>
        <v>150</v>
      </c>
      <c r="I201" s="524">
        <f>J201+K201+L201</f>
        <v>12</v>
      </c>
      <c r="J201" s="523"/>
      <c r="K201" s="523"/>
      <c r="L201" s="523">
        <v>12</v>
      </c>
      <c r="M201" s="525">
        <f>H201-I201</f>
        <v>138</v>
      </c>
      <c r="N201" s="526"/>
      <c r="O201" s="526"/>
      <c r="P201" s="526"/>
      <c r="Q201" s="526"/>
      <c r="R201" s="526" t="s">
        <v>304</v>
      </c>
      <c r="S201" s="527"/>
      <c r="T201" s="528"/>
      <c r="U201" s="539"/>
      <c r="V201" s="528"/>
      <c r="AK201" s="2" t="s">
        <v>97</v>
      </c>
      <c r="AL201" s="635">
        <f>AK13</f>
        <v>1.5</v>
      </c>
      <c r="AM201" s="635">
        <f>AK64</f>
        <v>12.5</v>
      </c>
      <c r="AN201" s="217">
        <f>AK135</f>
        <v>7.5</v>
      </c>
      <c r="AO201" s="636">
        <f>AK143</f>
        <v>0</v>
      </c>
      <c r="AP201" s="636">
        <f>AK158</f>
        <v>21</v>
      </c>
      <c r="AQ201" s="635">
        <f>SUM(AL201:AP201)</f>
        <v>42.5</v>
      </c>
    </row>
    <row r="202" spans="14:20" ht="12.75">
      <c r="N202" s="2"/>
      <c r="O202" s="2"/>
      <c r="P202" s="2"/>
      <c r="Q202" s="2"/>
      <c r="R202" s="1"/>
      <c r="T202" s="1"/>
    </row>
    <row r="203" spans="14:20" ht="12.75">
      <c r="N203" s="2"/>
      <c r="O203" s="2"/>
      <c r="P203" s="2"/>
      <c r="Q203" s="2"/>
      <c r="R203" s="1"/>
      <c r="T203" s="1"/>
    </row>
    <row r="204" spans="2:20" ht="18.75">
      <c r="B204" s="473" t="s">
        <v>283</v>
      </c>
      <c r="C204" s="821"/>
      <c r="D204" s="822"/>
      <c r="E204" s="822"/>
      <c r="F204" s="822"/>
      <c r="G204" s="822"/>
      <c r="H204" s="786" t="s">
        <v>284</v>
      </c>
      <c r="I204" s="787"/>
      <c r="J204" s="787"/>
      <c r="K204" s="787"/>
      <c r="N204" s="2"/>
      <c r="O204" s="2"/>
      <c r="P204" s="2"/>
      <c r="Q204" s="2"/>
      <c r="R204" s="1"/>
      <c r="T204" s="1"/>
    </row>
    <row r="205" spans="14:20" ht="12.75">
      <c r="N205" s="2"/>
      <c r="O205" s="2"/>
      <c r="P205" s="2"/>
      <c r="Q205" s="2"/>
      <c r="R205" s="1"/>
      <c r="T205" s="1"/>
    </row>
    <row r="206" spans="11:20" ht="12.75">
      <c r="K206" s="1"/>
      <c r="N206" s="2"/>
      <c r="O206" s="2"/>
      <c r="P206" s="2"/>
      <c r="Q206" s="2"/>
      <c r="R206" s="1"/>
      <c r="T206" s="1"/>
    </row>
    <row r="207" spans="2:20" ht="15.75">
      <c r="B207" s="473" t="s">
        <v>287</v>
      </c>
      <c r="C207" s="813"/>
      <c r="D207" s="814"/>
      <c r="E207" s="814"/>
      <c r="F207" s="814"/>
      <c r="G207" s="814"/>
      <c r="H207" s="830" t="s">
        <v>392</v>
      </c>
      <c r="I207" s="831"/>
      <c r="J207" s="831"/>
      <c r="K207" s="831"/>
      <c r="L207" s="831"/>
      <c r="N207" s="2"/>
      <c r="O207" s="2"/>
      <c r="P207" s="2"/>
      <c r="Q207" s="2"/>
      <c r="R207" s="1"/>
      <c r="T207" s="1"/>
    </row>
    <row r="208" spans="14:20" ht="12.75">
      <c r="N208" s="2"/>
      <c r="O208" s="2"/>
      <c r="P208" s="2"/>
      <c r="Q208" s="2"/>
      <c r="R208" s="1"/>
      <c r="T208" s="1"/>
    </row>
    <row r="209" spans="14:20" ht="12.75">
      <c r="N209" s="2"/>
      <c r="O209" s="2"/>
      <c r="P209" s="2"/>
      <c r="Q209" s="2"/>
      <c r="R209" s="1"/>
      <c r="T209" s="1"/>
    </row>
    <row r="210" spans="2:20" ht="15.75">
      <c r="B210" s="506" t="s">
        <v>297</v>
      </c>
      <c r="C210" s="813"/>
      <c r="D210" s="814"/>
      <c r="E210" s="814"/>
      <c r="F210" s="814"/>
      <c r="G210" s="814"/>
      <c r="H210" s="830" t="s">
        <v>393</v>
      </c>
      <c r="I210" s="831"/>
      <c r="J210" s="831"/>
      <c r="K210" s="831"/>
      <c r="L210" s="831"/>
      <c r="N210" s="2"/>
      <c r="O210" s="2"/>
      <c r="P210" s="2"/>
      <c r="Q210" s="2"/>
      <c r="R210" s="1"/>
      <c r="T210" s="1"/>
    </row>
    <row r="211" spans="14:20" ht="12.75">
      <c r="N211" s="2"/>
      <c r="O211" s="2"/>
      <c r="P211" s="2"/>
      <c r="Q211" s="2"/>
      <c r="R211" s="1"/>
      <c r="T211" s="1"/>
    </row>
    <row r="218" ht="12.75" hidden="1"/>
    <row r="219" ht="12.75" hidden="1"/>
    <row r="220" ht="12.75" hidden="1"/>
    <row r="221" ht="15.75" hidden="1">
      <c r="N221" s="11"/>
    </row>
    <row r="222" ht="15.75" hidden="1">
      <c r="N222" s="11"/>
    </row>
    <row r="223" ht="15.75" hidden="1">
      <c r="N223" s="11">
        <v>4</v>
      </c>
    </row>
    <row r="224" ht="15.75" hidden="1">
      <c r="N224" s="11" t="s">
        <v>77</v>
      </c>
    </row>
    <row r="225" ht="15.75" hidden="1">
      <c r="N225" s="4"/>
    </row>
    <row r="226" ht="15.75" hidden="1">
      <c r="N226" s="4"/>
    </row>
    <row r="227" ht="15.75" hidden="1">
      <c r="N227" s="4">
        <v>4</v>
      </c>
    </row>
    <row r="228" ht="15.75" hidden="1">
      <c r="N228" s="12"/>
    </row>
    <row r="229" ht="15.75" hidden="1">
      <c r="N229" s="12"/>
    </row>
    <row r="230" ht="15.75" hidden="1">
      <c r="N230" s="4">
        <v>4</v>
      </c>
    </row>
    <row r="231" ht="15.75" hidden="1">
      <c r="N231" s="4"/>
    </row>
    <row r="232" ht="15.75" hidden="1">
      <c r="N232" s="4"/>
    </row>
    <row r="233" ht="15.75" hidden="1">
      <c r="N233" s="4">
        <v>4</v>
      </c>
    </row>
    <row r="234" ht="15.75" hidden="1">
      <c r="N234" s="4"/>
    </row>
    <row r="235" ht="15.75" hidden="1">
      <c r="N235" s="4"/>
    </row>
    <row r="236" ht="15.75" hidden="1">
      <c r="N236" s="11" t="s">
        <v>77</v>
      </c>
    </row>
    <row r="237" ht="15.75" hidden="1">
      <c r="N237" s="11"/>
    </row>
    <row r="238" ht="15.75" hidden="1">
      <c r="N238" s="11"/>
    </row>
    <row r="239" ht="15.75" hidden="1">
      <c r="N239" s="4"/>
    </row>
    <row r="240" ht="15.75" hidden="1">
      <c r="N240" s="4"/>
    </row>
    <row r="241" ht="15.75" hidden="1">
      <c r="N241" s="11" t="s">
        <v>77</v>
      </c>
    </row>
    <row r="242" ht="15.75" hidden="1">
      <c r="N242" s="4"/>
    </row>
    <row r="243" ht="15.75" hidden="1">
      <c r="N243" s="4"/>
    </row>
    <row r="244" ht="15.75" hidden="1">
      <c r="N244" s="11" t="s">
        <v>77</v>
      </c>
    </row>
    <row r="245" ht="15.75" hidden="1">
      <c r="N245" s="4"/>
    </row>
    <row r="246" ht="15.75" hidden="1">
      <c r="N246" s="4"/>
    </row>
    <row r="247" ht="15.75" hidden="1">
      <c r="N247" s="11" t="s">
        <v>77</v>
      </c>
    </row>
    <row r="248" ht="15.75" hidden="1">
      <c r="N248" s="54"/>
    </row>
    <row r="249" ht="15.75" hidden="1">
      <c r="N249" s="11"/>
    </row>
    <row r="250" ht="15.75" hidden="1">
      <c r="N250" s="4">
        <v>4</v>
      </c>
    </row>
    <row r="251" ht="15.75" hidden="1">
      <c r="N251" s="4"/>
    </row>
    <row r="252" ht="15.75" hidden="1">
      <c r="N252" s="4"/>
    </row>
    <row r="253" ht="15.75" hidden="1">
      <c r="N253" s="4"/>
    </row>
    <row r="254" ht="15.75" hidden="1">
      <c r="N254" s="10" t="s">
        <v>262</v>
      </c>
    </row>
    <row r="255" ht="15.75" hidden="1">
      <c r="N255" s="10"/>
    </row>
    <row r="256" ht="15.75" hidden="1">
      <c r="N256" s="10"/>
    </row>
    <row r="257" ht="15.75" hidden="1">
      <c r="N257" s="11" t="s">
        <v>77</v>
      </c>
    </row>
    <row r="258" ht="15.75" hidden="1">
      <c r="N258" s="4"/>
    </row>
    <row r="259" ht="15.75" hidden="1">
      <c r="N259" s="4"/>
    </row>
    <row r="260" ht="15.75" hidden="1">
      <c r="N260" s="11" t="s">
        <v>77</v>
      </c>
    </row>
    <row r="261" ht="15.75" hidden="1">
      <c r="N261" s="4"/>
    </row>
    <row r="262" ht="15.75" hidden="1">
      <c r="N262" s="4"/>
    </row>
    <row r="263" ht="15.75" hidden="1">
      <c r="N263" s="11" t="s">
        <v>77</v>
      </c>
    </row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</sheetData>
  <sheetProtection/>
  <mergeCells count="83">
    <mergeCell ref="P183:Q183"/>
    <mergeCell ref="A178:B178"/>
    <mergeCell ref="A140:Y140"/>
    <mergeCell ref="A177:B177"/>
    <mergeCell ref="A179:M179"/>
    <mergeCell ref="A128:T128"/>
    <mergeCell ref="A181:M181"/>
    <mergeCell ref="A182:M182"/>
    <mergeCell ref="C207:G207"/>
    <mergeCell ref="N183:O183"/>
    <mergeCell ref="H207:L207"/>
    <mergeCell ref="H210:L210"/>
    <mergeCell ref="A58:B58"/>
    <mergeCell ref="R183:S183"/>
    <mergeCell ref="C210:G210"/>
    <mergeCell ref="A197:V197"/>
    <mergeCell ref="N184:O184"/>
    <mergeCell ref="P189:Q189"/>
    <mergeCell ref="C204:G204"/>
    <mergeCell ref="C194:G194"/>
    <mergeCell ref="I194:K194"/>
    <mergeCell ref="C192:G192"/>
    <mergeCell ref="I192:K192"/>
    <mergeCell ref="A1:T1"/>
    <mergeCell ref="P4:Q4"/>
    <mergeCell ref="N5:T5"/>
    <mergeCell ref="E5:E7"/>
    <mergeCell ref="F5:F7"/>
    <mergeCell ref="C4:C7"/>
    <mergeCell ref="N4:O4"/>
    <mergeCell ref="B2:B7"/>
    <mergeCell ref="H3:H7"/>
    <mergeCell ref="I3:L3"/>
    <mergeCell ref="A126:B126"/>
    <mergeCell ref="A176:B176"/>
    <mergeCell ref="A138:B138"/>
    <mergeCell ref="A135:T135"/>
    <mergeCell ref="A141:A148"/>
    <mergeCell ref="A149:Y149"/>
    <mergeCell ref="A169:A174"/>
    <mergeCell ref="A133:B133"/>
    <mergeCell ref="A150:A154"/>
    <mergeCell ref="A175:F175"/>
    <mergeCell ref="J5:J7"/>
    <mergeCell ref="R4:T4"/>
    <mergeCell ref="G2:G7"/>
    <mergeCell ref="H204:K204"/>
    <mergeCell ref="N188:O188"/>
    <mergeCell ref="R188:T188"/>
    <mergeCell ref="P188:Q188"/>
    <mergeCell ref="R184:S184"/>
    <mergeCell ref="N185:S185"/>
    <mergeCell ref="P184:Q184"/>
    <mergeCell ref="AN5:AO5"/>
    <mergeCell ref="AP5:AR5"/>
    <mergeCell ref="D4:D7"/>
    <mergeCell ref="I4:I7"/>
    <mergeCell ref="K5:K7"/>
    <mergeCell ref="M3:M7"/>
    <mergeCell ref="C2:F3"/>
    <mergeCell ref="N2:T3"/>
    <mergeCell ref="E4:F4"/>
    <mergeCell ref="H2:M2"/>
    <mergeCell ref="A125:B125"/>
    <mergeCell ref="A139:T139"/>
    <mergeCell ref="A127:B127"/>
    <mergeCell ref="AL5:AM5"/>
    <mergeCell ref="A9:T9"/>
    <mergeCell ref="A2:A7"/>
    <mergeCell ref="A132:B132"/>
    <mergeCell ref="A10:T10"/>
    <mergeCell ref="J4:L4"/>
    <mergeCell ref="L5:L7"/>
    <mergeCell ref="A56:B56"/>
    <mergeCell ref="B188:G188"/>
    <mergeCell ref="B186:G186"/>
    <mergeCell ref="A183:M183"/>
    <mergeCell ref="B185:G185"/>
    <mergeCell ref="A57:B57"/>
    <mergeCell ref="A155:A160"/>
    <mergeCell ref="A161:A168"/>
    <mergeCell ref="A180:M180"/>
    <mergeCell ref="A59:T59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2" manualBreakCount="2">
    <brk id="46" max="255" man="1"/>
    <brk id="127" max="21" man="1"/>
  </rowBreaks>
  <ignoredErrors>
    <ignoredError sqref="G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A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807" t="s">
        <v>232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193"/>
      <c r="X1" s="193"/>
    </row>
    <row r="2" spans="1:24" s="90" customFormat="1" ht="18.75" customHeight="1">
      <c r="A2" s="840" t="s">
        <v>3</v>
      </c>
      <c r="B2" s="842" t="s">
        <v>86</v>
      </c>
      <c r="C2" s="844" t="s">
        <v>280</v>
      </c>
      <c r="D2" s="845"/>
      <c r="E2" s="846"/>
      <c r="F2" s="847"/>
      <c r="G2" s="852" t="s">
        <v>87</v>
      </c>
      <c r="H2" s="842" t="s">
        <v>88</v>
      </c>
      <c r="I2" s="842"/>
      <c r="J2" s="842"/>
      <c r="K2" s="842"/>
      <c r="L2" s="842"/>
      <c r="M2" s="842"/>
      <c r="N2" s="777" t="s">
        <v>85</v>
      </c>
      <c r="O2" s="778"/>
      <c r="P2" s="778"/>
      <c r="Q2" s="778"/>
      <c r="R2" s="778"/>
      <c r="S2" s="778"/>
      <c r="T2" s="778"/>
      <c r="U2" s="778"/>
      <c r="V2" s="779"/>
      <c r="W2" s="230"/>
      <c r="X2" s="230"/>
    </row>
    <row r="3" spans="1:24" s="90" customFormat="1" ht="24.75" customHeight="1">
      <c r="A3" s="840"/>
      <c r="B3" s="842"/>
      <c r="C3" s="848"/>
      <c r="D3" s="849"/>
      <c r="E3" s="850"/>
      <c r="F3" s="851"/>
      <c r="G3" s="853"/>
      <c r="H3" s="856" t="s">
        <v>89</v>
      </c>
      <c r="I3" s="857" t="s">
        <v>90</v>
      </c>
      <c r="J3" s="857"/>
      <c r="K3" s="857"/>
      <c r="L3" s="857"/>
      <c r="M3" s="856" t="s">
        <v>91</v>
      </c>
      <c r="N3" s="780"/>
      <c r="O3" s="781"/>
      <c r="P3" s="781"/>
      <c r="Q3" s="781"/>
      <c r="R3" s="781"/>
      <c r="S3" s="781"/>
      <c r="T3" s="781"/>
      <c r="U3" s="781"/>
      <c r="V3" s="782"/>
      <c r="W3" s="230"/>
      <c r="X3" s="230"/>
    </row>
    <row r="4" spans="1:24" s="90" customFormat="1" ht="18" customHeight="1">
      <c r="A4" s="840"/>
      <c r="B4" s="842"/>
      <c r="C4" s="856" t="s">
        <v>92</v>
      </c>
      <c r="D4" s="856" t="s">
        <v>93</v>
      </c>
      <c r="E4" s="854" t="s">
        <v>94</v>
      </c>
      <c r="F4" s="855"/>
      <c r="G4" s="853"/>
      <c r="H4" s="856"/>
      <c r="I4" s="856" t="s">
        <v>95</v>
      </c>
      <c r="J4" s="858" t="s">
        <v>96</v>
      </c>
      <c r="K4" s="859"/>
      <c r="L4" s="860"/>
      <c r="M4" s="856"/>
      <c r="N4" s="857" t="s">
        <v>234</v>
      </c>
      <c r="O4" s="857"/>
      <c r="P4" s="857"/>
      <c r="Q4" s="857" t="s">
        <v>235</v>
      </c>
      <c r="R4" s="857"/>
      <c r="S4" s="857"/>
      <c r="T4" s="785" t="s">
        <v>97</v>
      </c>
      <c r="U4" s="785"/>
      <c r="V4" s="785"/>
      <c r="W4" s="231"/>
      <c r="X4" s="231"/>
    </row>
    <row r="5" spans="1:24" s="90" customFormat="1" ht="18">
      <c r="A5" s="840"/>
      <c r="B5" s="842"/>
      <c r="C5" s="856"/>
      <c r="D5" s="856"/>
      <c r="E5" s="864" t="s">
        <v>98</v>
      </c>
      <c r="F5" s="864" t="s">
        <v>99</v>
      </c>
      <c r="G5" s="853"/>
      <c r="H5" s="856"/>
      <c r="I5" s="856"/>
      <c r="J5" s="853" t="s">
        <v>100</v>
      </c>
      <c r="K5" s="875" t="s">
        <v>101</v>
      </c>
      <c r="L5" s="878" t="s">
        <v>102</v>
      </c>
      <c r="M5" s="856"/>
      <c r="N5" s="808"/>
      <c r="O5" s="808"/>
      <c r="P5" s="808"/>
      <c r="Q5" s="808"/>
      <c r="R5" s="808"/>
      <c r="S5" s="808"/>
      <c r="T5" s="808"/>
      <c r="U5" s="808"/>
      <c r="V5" s="809"/>
      <c r="W5" s="232"/>
      <c r="X5" s="232"/>
    </row>
    <row r="6" spans="1:24" s="90" customFormat="1" ht="19.5" customHeight="1">
      <c r="A6" s="840"/>
      <c r="B6" s="842"/>
      <c r="C6" s="856"/>
      <c r="D6" s="856"/>
      <c r="E6" s="865"/>
      <c r="F6" s="865"/>
      <c r="G6" s="853"/>
      <c r="H6" s="856"/>
      <c r="I6" s="856"/>
      <c r="J6" s="873"/>
      <c r="K6" s="873"/>
      <c r="L6" s="873"/>
      <c r="M6" s="856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236</v>
      </c>
      <c r="V6" s="110" t="s">
        <v>237</v>
      </c>
      <c r="W6" s="233"/>
      <c r="X6" s="233"/>
    </row>
    <row r="7" spans="1:24" s="90" customFormat="1" ht="42" customHeight="1" thickBot="1">
      <c r="A7" s="841"/>
      <c r="B7" s="843"/>
      <c r="C7" s="852"/>
      <c r="D7" s="852"/>
      <c r="E7" s="866"/>
      <c r="F7" s="866"/>
      <c r="G7" s="853"/>
      <c r="H7" s="852"/>
      <c r="I7" s="852"/>
      <c r="J7" s="874"/>
      <c r="K7" s="874"/>
      <c r="L7" s="874"/>
      <c r="M7" s="852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103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755" t="s">
        <v>194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6"/>
      <c r="W9" s="194"/>
      <c r="X9" s="194"/>
    </row>
    <row r="10" spans="1:24" s="90" customFormat="1" ht="15.75">
      <c r="A10" s="876" t="s">
        <v>104</v>
      </c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7"/>
      <c r="W10" s="234"/>
      <c r="X10" s="234"/>
    </row>
    <row r="11" spans="1:30" ht="30" customHeight="1">
      <c r="A11" s="320" t="s">
        <v>107</v>
      </c>
      <c r="B11" s="321" t="s">
        <v>210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234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235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212</v>
      </c>
      <c r="J13" s="323"/>
      <c r="K13" s="323"/>
      <c r="L13" s="323" t="s">
        <v>212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212</v>
      </c>
      <c r="V13" s="55"/>
      <c r="W13" s="104"/>
      <c r="X13" s="104"/>
      <c r="AB13" s="2">
        <v>3</v>
      </c>
      <c r="AC13" s="2" t="s">
        <v>97</v>
      </c>
      <c r="AD13" s="2">
        <f>G13</f>
        <v>1.5</v>
      </c>
    </row>
    <row r="14" spans="1:24" ht="20.25" customHeight="1">
      <c r="A14" s="332" t="s">
        <v>108</v>
      </c>
      <c r="B14" s="333" t="s">
        <v>79</v>
      </c>
      <c r="C14" s="330" t="s">
        <v>78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109</v>
      </c>
      <c r="B15" s="333" t="s">
        <v>80</v>
      </c>
      <c r="C15" s="338"/>
      <c r="D15" s="338" t="s">
        <v>81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110</v>
      </c>
      <c r="B16" s="333" t="s">
        <v>82</v>
      </c>
      <c r="C16" s="330" t="s">
        <v>78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111</v>
      </c>
      <c r="B17" s="340" t="s">
        <v>83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112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244</v>
      </c>
      <c r="B21" s="342" t="s">
        <v>247</v>
      </c>
      <c r="C21" s="83" t="s">
        <v>78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867" t="s">
        <v>4</v>
      </c>
      <c r="B23" s="868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63" t="s">
        <v>63</v>
      </c>
      <c r="B24" s="863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63" t="s">
        <v>64</v>
      </c>
      <c r="B25" s="863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211</v>
      </c>
      <c r="O25" s="251"/>
      <c r="P25" s="251"/>
      <c r="Q25" s="251"/>
      <c r="R25" s="251"/>
      <c r="S25" s="251"/>
      <c r="T25" s="251"/>
      <c r="U25" s="251" t="s">
        <v>211</v>
      </c>
      <c r="V25" s="200"/>
      <c r="W25" s="104"/>
      <c r="X25" s="104"/>
    </row>
    <row r="26" spans="1:24" s="90" customFormat="1" ht="15.75">
      <c r="A26" s="869" t="s">
        <v>69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70"/>
      <c r="W26" s="234"/>
      <c r="X26" s="234"/>
    </row>
    <row r="27" spans="1:30" ht="15.75" customHeight="1">
      <c r="A27" s="82" t="s">
        <v>113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234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235</v>
      </c>
      <c r="AD28" s="2">
        <f>SUMIF(AB$27:AB$58,2,G$27:G$58)</f>
        <v>9</v>
      </c>
    </row>
    <row r="29" spans="1:30" ht="15.75" customHeight="1">
      <c r="A29" s="335" t="s">
        <v>114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97</v>
      </c>
      <c r="AD29" s="2">
        <f>SUMIF(AB$27:AB$58,3,G$27:G$58)</f>
        <v>0</v>
      </c>
    </row>
    <row r="30" spans="1:24" s="229" customFormat="1" ht="15.75" customHeight="1" hidden="1">
      <c r="A30" s="358" t="s">
        <v>115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115</v>
      </c>
      <c r="B32" s="359" t="s">
        <v>248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116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117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118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119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120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121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122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123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124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125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126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126</v>
      </c>
      <c r="B50" s="340" t="s">
        <v>251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127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128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128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77</v>
      </c>
      <c r="L54" s="77" t="s">
        <v>215</v>
      </c>
      <c r="M54" s="79">
        <f>H54-I54</f>
        <v>89</v>
      </c>
      <c r="N54" s="82" t="s">
        <v>249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128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77</v>
      </c>
      <c r="L55" s="77" t="s">
        <v>215</v>
      </c>
      <c r="M55" s="79">
        <f>H55-I55</f>
        <v>89</v>
      </c>
      <c r="N55" s="82"/>
      <c r="O55" s="107"/>
      <c r="P55" s="82" t="s">
        <v>249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129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130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871" t="s">
        <v>4</v>
      </c>
      <c r="B59" s="872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63" t="s">
        <v>63</v>
      </c>
      <c r="B60" s="863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63" t="s">
        <v>64</v>
      </c>
      <c r="B61" s="863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250</v>
      </c>
      <c r="O61" s="376"/>
      <c r="P61" s="384" t="s">
        <v>252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76" t="s">
        <v>105</v>
      </c>
      <c r="B62" s="876"/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7"/>
      <c r="W62" s="234"/>
      <c r="X62" s="234"/>
    </row>
    <row r="63" spans="1:26" s="229" customFormat="1" ht="15.75" customHeight="1" hidden="1">
      <c r="A63" s="358" t="s">
        <v>131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131</v>
      </c>
      <c r="B65" s="340" t="s">
        <v>253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213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234</v>
      </c>
      <c r="AD65" s="2">
        <f>SUMIF(AB$65:AB$108,1,G$65:G$108)</f>
        <v>11.5</v>
      </c>
    </row>
    <row r="66" spans="1:30" ht="15.75" customHeight="1">
      <c r="A66" s="358" t="s">
        <v>132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235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97</v>
      </c>
      <c r="AD67" s="2">
        <f>SUMIF(AB$65:AB$108,3,G$65:G$108)</f>
        <v>14.5</v>
      </c>
    </row>
    <row r="68" spans="1:30" ht="15.75" customHeight="1">
      <c r="A68" s="358" t="s">
        <v>133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77</v>
      </c>
      <c r="K68" s="83" t="s">
        <v>220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213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134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206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77</v>
      </c>
      <c r="K71" s="83" t="s">
        <v>220</v>
      </c>
      <c r="L71" s="78"/>
      <c r="M71" s="79">
        <f>H71-I71</f>
        <v>67</v>
      </c>
      <c r="N71" s="80"/>
      <c r="O71" s="385"/>
      <c r="P71" s="325"/>
      <c r="Q71" s="389" t="s">
        <v>213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135</v>
      </c>
      <c r="B72" s="340" t="s">
        <v>84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136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137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77</v>
      </c>
      <c r="K75" s="83" t="s">
        <v>220</v>
      </c>
      <c r="L75" s="83"/>
      <c r="M75" s="79">
        <f>H75-I75</f>
        <v>67</v>
      </c>
      <c r="N75" s="335"/>
      <c r="O75" s="336"/>
      <c r="P75" s="81" t="s">
        <v>213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138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77</v>
      </c>
      <c r="K76" s="83" t="s">
        <v>220</v>
      </c>
      <c r="L76" s="83"/>
      <c r="M76" s="79">
        <f>H76-I76</f>
        <v>67</v>
      </c>
      <c r="N76" s="335"/>
      <c r="O76" s="336"/>
      <c r="P76" s="79"/>
      <c r="Q76" s="82" t="s">
        <v>213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139</v>
      </c>
      <c r="B77" s="342" t="s">
        <v>254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211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140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141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77</v>
      </c>
      <c r="K80" s="83" t="s">
        <v>220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213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142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143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77</v>
      </c>
      <c r="K83" s="83" t="s">
        <v>220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213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144</v>
      </c>
      <c r="B84" s="342" t="s">
        <v>254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145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146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77</v>
      </c>
      <c r="K87" s="83" t="s">
        <v>220</v>
      </c>
      <c r="L87" s="78"/>
      <c r="M87" s="79">
        <f>H87-I87</f>
        <v>112</v>
      </c>
      <c r="N87" s="80"/>
      <c r="O87" s="385"/>
      <c r="P87" s="325"/>
      <c r="Q87" s="393" t="s">
        <v>213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147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211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148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149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77</v>
      </c>
      <c r="K91" s="83" t="s">
        <v>220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213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150</v>
      </c>
      <c r="B92" s="340" t="s">
        <v>165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208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209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151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211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152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153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77</v>
      </c>
      <c r="K98" s="83" t="s">
        <v>220</v>
      </c>
      <c r="L98" s="83"/>
      <c r="M98" s="79">
        <f>H98-I98</f>
        <v>112</v>
      </c>
      <c r="N98" s="402" t="s">
        <v>213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154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211</v>
      </c>
      <c r="K99" s="78"/>
      <c r="L99" s="83"/>
      <c r="M99" s="79">
        <f>H99-I99</f>
        <v>56</v>
      </c>
      <c r="N99" s="80"/>
      <c r="O99" s="385"/>
      <c r="P99" s="325" t="s">
        <v>211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155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156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77</v>
      </c>
      <c r="K102" s="83" t="s">
        <v>220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213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157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158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77</v>
      </c>
      <c r="K105" s="83" t="s">
        <v>220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213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159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160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77</v>
      </c>
      <c r="K108" s="83" t="s">
        <v>220</v>
      </c>
      <c r="L108" s="163"/>
      <c r="M108" s="164">
        <f>H108-I108</f>
        <v>142</v>
      </c>
      <c r="N108" s="165"/>
      <c r="O108" s="166"/>
      <c r="P108" s="164"/>
      <c r="Q108" s="82" t="s">
        <v>213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61" t="s">
        <v>4</v>
      </c>
      <c r="B109" s="862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61" t="s">
        <v>63</v>
      </c>
      <c r="B110" s="862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61" t="s">
        <v>64</v>
      </c>
      <c r="B111" s="862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213</v>
      </c>
      <c r="O111" s="413"/>
      <c r="P111" s="413" t="s">
        <v>255</v>
      </c>
      <c r="Q111" s="414" t="s">
        <v>256</v>
      </c>
      <c r="R111" s="411"/>
      <c r="S111" s="414" t="s">
        <v>256</v>
      </c>
      <c r="T111" s="414" t="s">
        <v>257</v>
      </c>
      <c r="U111" s="414" t="s">
        <v>257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55" t="s">
        <v>106</v>
      </c>
      <c r="B112" s="755"/>
      <c r="C112" s="755"/>
      <c r="D112" s="755"/>
      <c r="E112" s="755"/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755"/>
      <c r="Q112" s="755"/>
      <c r="R112" s="755"/>
      <c r="S112" s="755"/>
      <c r="T112" s="755"/>
      <c r="U112" s="755"/>
      <c r="V112" s="756"/>
      <c r="W112" s="194"/>
      <c r="X112" s="194"/>
    </row>
    <row r="113" spans="1:24" s="90" customFormat="1" ht="16.5" thickBot="1">
      <c r="A113" s="876" t="s">
        <v>168</v>
      </c>
      <c r="B113" s="876"/>
      <c r="C113" s="876"/>
      <c r="D113" s="876"/>
      <c r="E113" s="876"/>
      <c r="F113" s="876"/>
      <c r="G113" s="876"/>
      <c r="H113" s="876"/>
      <c r="I113" s="876"/>
      <c r="J113" s="876"/>
      <c r="K113" s="876"/>
      <c r="L113" s="876"/>
      <c r="M113" s="876"/>
      <c r="N113" s="876"/>
      <c r="O113" s="876"/>
      <c r="P113" s="876"/>
      <c r="Q113" s="876"/>
      <c r="R113" s="876"/>
      <c r="S113" s="876"/>
      <c r="T113" s="876"/>
      <c r="U113" s="876"/>
      <c r="V113" s="877"/>
      <c r="W113" s="234"/>
      <c r="X113" s="234"/>
    </row>
    <row r="114" spans="1:30" ht="15.75" customHeight="1">
      <c r="A114" s="415" t="s">
        <v>169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234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235</v>
      </c>
      <c r="AD115" s="305">
        <f>SUMIF(AB$114:AB$156,2,G$114:G$156)</f>
        <v>9</v>
      </c>
    </row>
    <row r="116" spans="1:30" ht="15.75" customHeight="1">
      <c r="A116" s="417" t="s">
        <v>170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211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97</v>
      </c>
      <c r="AD116" s="305">
        <f>SUMIF(AB$114:AB$156,3,G$114:G$156)</f>
        <v>29</v>
      </c>
    </row>
    <row r="117" spans="1:30" ht="15.75" customHeight="1">
      <c r="A117" s="417" t="s">
        <v>171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213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172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173</v>
      </c>
      <c r="B120" s="342" t="s">
        <v>258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211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174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174</v>
      </c>
      <c r="B123" s="419" t="s">
        <v>259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176</v>
      </c>
      <c r="B124" s="420" t="s">
        <v>163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177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178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260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213</v>
      </c>
      <c r="U129" s="79"/>
      <c r="V129" s="421"/>
      <c r="W129" s="240">
        <v>4</v>
      </c>
      <c r="X129" s="240">
        <v>2</v>
      </c>
      <c r="Z129" s="229" t="s">
        <v>233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179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180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213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181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182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213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183</v>
      </c>
      <c r="B138" s="426" t="s">
        <v>166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184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213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185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186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187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188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188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263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190</v>
      </c>
      <c r="B148" s="340" t="s">
        <v>167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264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213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191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192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213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193</v>
      </c>
      <c r="B154" s="342" t="s">
        <v>207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265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213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61" t="s">
        <v>4</v>
      </c>
      <c r="B157" s="862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61" t="s">
        <v>63</v>
      </c>
      <c r="B158" s="862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61" t="s">
        <v>64</v>
      </c>
      <c r="B159" s="862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211</v>
      </c>
      <c r="O159" s="437"/>
      <c r="P159" s="437">
        <f>SUM(P114:P156)</f>
        <v>0</v>
      </c>
      <c r="Q159" s="437" t="s">
        <v>266</v>
      </c>
      <c r="R159" s="437"/>
      <c r="S159" s="411" t="s">
        <v>266</v>
      </c>
      <c r="T159" s="411" t="s">
        <v>267</v>
      </c>
      <c r="U159" s="411" t="s">
        <v>268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838" t="s">
        <v>276</v>
      </c>
      <c r="B160" s="838"/>
      <c r="C160" s="838"/>
      <c r="D160" s="838"/>
      <c r="E160" s="838"/>
      <c r="F160" s="838"/>
      <c r="G160" s="838"/>
      <c r="H160" s="838"/>
      <c r="I160" s="838"/>
      <c r="J160" s="838"/>
      <c r="K160" s="838"/>
      <c r="L160" s="838"/>
      <c r="M160" s="838"/>
      <c r="N160" s="838"/>
      <c r="O160" s="838"/>
      <c r="P160" s="838"/>
      <c r="Q160" s="838"/>
      <c r="R160" s="838"/>
      <c r="S160" s="838"/>
      <c r="T160" s="838"/>
      <c r="U160" s="838"/>
      <c r="V160" s="838"/>
      <c r="W160" s="243"/>
      <c r="X160" s="243"/>
    </row>
    <row r="161" spans="1:24" ht="18" customHeight="1">
      <c r="A161" s="303" t="s">
        <v>161</v>
      </c>
      <c r="B161" s="302" t="s">
        <v>277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278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279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63" t="s">
        <v>63</v>
      </c>
      <c r="B164" s="863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63" t="s">
        <v>64</v>
      </c>
      <c r="B165" s="863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85" t="s">
        <v>275</v>
      </c>
      <c r="B166" s="885"/>
      <c r="C166" s="885"/>
      <c r="D166" s="885"/>
      <c r="E166" s="885"/>
      <c r="F166" s="885"/>
      <c r="G166" s="885"/>
      <c r="H166" s="885"/>
      <c r="I166" s="885"/>
      <c r="J166" s="885"/>
      <c r="K166" s="885"/>
      <c r="L166" s="885"/>
      <c r="M166" s="885"/>
      <c r="N166" s="885"/>
      <c r="O166" s="885"/>
      <c r="P166" s="885"/>
      <c r="Q166" s="885"/>
      <c r="R166" s="885"/>
      <c r="S166" s="885"/>
      <c r="T166" s="885"/>
      <c r="U166" s="885"/>
      <c r="V166" s="886"/>
      <c r="W166" s="194"/>
      <c r="X166" s="194"/>
    </row>
    <row r="167" spans="1:24" s="186" customFormat="1" ht="15.75">
      <c r="A167" s="301" t="s">
        <v>161</v>
      </c>
      <c r="B167" s="340" t="s">
        <v>26</v>
      </c>
      <c r="C167" s="83"/>
      <c r="D167" s="83" t="s">
        <v>237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162</v>
      </c>
      <c r="B168" s="446" t="s">
        <v>62</v>
      </c>
      <c r="C168" s="323"/>
      <c r="D168" s="323" t="s">
        <v>237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61" t="s">
        <v>164</v>
      </c>
      <c r="B169" s="862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79" t="s">
        <v>1</v>
      </c>
      <c r="B170" s="880"/>
      <c r="C170" s="880"/>
      <c r="D170" s="880"/>
      <c r="E170" s="880"/>
      <c r="F170" s="880"/>
      <c r="G170" s="880"/>
      <c r="H170" s="880"/>
      <c r="I170" s="880"/>
      <c r="J170" s="880"/>
      <c r="K170" s="880"/>
      <c r="L170" s="880"/>
      <c r="M170" s="880"/>
      <c r="N170" s="450" t="s">
        <v>269</v>
      </c>
      <c r="O170" s="450"/>
      <c r="P170" s="450" t="s">
        <v>270</v>
      </c>
      <c r="Q170" s="450" t="s">
        <v>271</v>
      </c>
      <c r="R170" s="451"/>
      <c r="S170" s="450" t="s">
        <v>272</v>
      </c>
      <c r="T170" s="450" t="s">
        <v>273</v>
      </c>
      <c r="U170" s="450" t="s">
        <v>274</v>
      </c>
      <c r="V170" s="126"/>
      <c r="W170" s="236"/>
      <c r="X170" s="236"/>
      <c r="AC170" s="2" t="s">
        <v>234</v>
      </c>
      <c r="AD170" s="307">
        <f>AD11+AD27+AD65+AD114</f>
        <v>41.5</v>
      </c>
    </row>
    <row r="171" spans="1:30" ht="17.25" customHeight="1" thickBot="1">
      <c r="A171" s="891" t="s">
        <v>6</v>
      </c>
      <c r="B171" s="892"/>
      <c r="C171" s="892"/>
      <c r="D171" s="892"/>
      <c r="E171" s="892"/>
      <c r="F171" s="892"/>
      <c r="G171" s="892"/>
      <c r="H171" s="892"/>
      <c r="I171" s="892"/>
      <c r="J171" s="892"/>
      <c r="K171" s="892"/>
      <c r="L171" s="892"/>
      <c r="M171" s="892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235</v>
      </c>
      <c r="AD171" s="307">
        <f>AD12+AD28+AD66+AD115</f>
        <v>45.5</v>
      </c>
    </row>
    <row r="172" spans="1:30" ht="17.25" customHeight="1" thickBot="1">
      <c r="A172" s="891" t="s">
        <v>2</v>
      </c>
      <c r="B172" s="892"/>
      <c r="C172" s="892"/>
      <c r="D172" s="892"/>
      <c r="E172" s="892"/>
      <c r="F172" s="892"/>
      <c r="G172" s="892"/>
      <c r="H172" s="892"/>
      <c r="I172" s="892"/>
      <c r="J172" s="892"/>
      <c r="K172" s="892"/>
      <c r="L172" s="892"/>
      <c r="M172" s="892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97</v>
      </c>
      <c r="AD172" s="307">
        <f>AD13+AD29+AD67+AD116+G169</f>
        <v>64.5</v>
      </c>
    </row>
    <row r="173" spans="1:30" ht="17.25" customHeight="1" thickBot="1">
      <c r="A173" s="891" t="s">
        <v>0</v>
      </c>
      <c r="B173" s="892"/>
      <c r="C173" s="892"/>
      <c r="D173" s="892"/>
      <c r="E173" s="892"/>
      <c r="F173" s="892"/>
      <c r="G173" s="892"/>
      <c r="H173" s="892"/>
      <c r="I173" s="892"/>
      <c r="J173" s="892"/>
      <c r="K173" s="892"/>
      <c r="L173" s="892"/>
      <c r="M173" s="893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94" t="s">
        <v>28</v>
      </c>
      <c r="B174" s="895"/>
      <c r="C174" s="895"/>
      <c r="D174" s="895"/>
      <c r="E174" s="895"/>
      <c r="F174" s="895"/>
      <c r="G174" s="895"/>
      <c r="H174" s="895"/>
      <c r="I174" s="895"/>
      <c r="J174" s="895"/>
      <c r="K174" s="895"/>
      <c r="L174" s="895"/>
      <c r="M174" s="896"/>
      <c r="N174" s="898" t="s">
        <v>281</v>
      </c>
      <c r="O174" s="899"/>
      <c r="P174" s="900"/>
      <c r="Q174" s="901" t="s">
        <v>282</v>
      </c>
      <c r="R174" s="905"/>
      <c r="S174" s="902"/>
      <c r="T174" s="901" t="s">
        <v>75</v>
      </c>
      <c r="U174" s="902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89">
        <f>AD170</f>
        <v>41.5</v>
      </c>
      <c r="O175" s="890"/>
      <c r="P175" s="890"/>
      <c r="Q175" s="903">
        <f>AD171</f>
        <v>45.5</v>
      </c>
      <c r="R175" s="904"/>
      <c r="S175" s="904"/>
      <c r="T175" s="903">
        <f>AD172</f>
        <v>64.5</v>
      </c>
      <c r="U175" s="904"/>
      <c r="V175" s="238"/>
      <c r="W175" s="238"/>
      <c r="X175" s="238"/>
    </row>
    <row r="176" spans="1:24" ht="17.25" customHeight="1">
      <c r="A176" s="456"/>
      <c r="B176" s="887" t="s">
        <v>42</v>
      </c>
      <c r="C176" s="888"/>
      <c r="D176" s="888"/>
      <c r="E176" s="888"/>
      <c r="F176" s="888"/>
      <c r="G176" s="888"/>
      <c r="H176" s="459">
        <f>G23+G59+G109+G157+G163+G169</f>
        <v>240</v>
      </c>
      <c r="I176" s="456"/>
      <c r="J176" s="456"/>
      <c r="K176" s="456"/>
      <c r="L176" s="456"/>
      <c r="M176" s="456"/>
      <c r="N176" s="889">
        <f>N175+Q175+T175</f>
        <v>151.5</v>
      </c>
      <c r="O176" s="890"/>
      <c r="P176" s="890"/>
      <c r="Q176" s="890"/>
      <c r="R176" s="890"/>
      <c r="S176" s="890"/>
      <c r="T176" s="890"/>
      <c r="U176" s="890"/>
      <c r="V176" s="238"/>
      <c r="W176" s="238"/>
      <c r="X176" s="238"/>
    </row>
    <row r="177" spans="1:24" ht="17.25" customHeight="1">
      <c r="A177" s="456"/>
      <c r="B177" s="892" t="s">
        <v>63</v>
      </c>
      <c r="C177" s="892"/>
      <c r="D177" s="892"/>
      <c r="E177" s="892"/>
      <c r="F177" s="892"/>
      <c r="G177" s="892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82" t="s">
        <v>64</v>
      </c>
      <c r="C178" s="882"/>
      <c r="D178" s="882"/>
      <c r="E178" s="882"/>
      <c r="F178" s="882"/>
      <c r="G178" s="883"/>
      <c r="H178" s="463">
        <f>N176</f>
        <v>151.5</v>
      </c>
      <c r="I178" s="462"/>
      <c r="J178" s="462"/>
      <c r="K178" s="462"/>
      <c r="L178" s="462"/>
      <c r="M178" s="462"/>
      <c r="N178" s="884"/>
      <c r="O178" s="884"/>
      <c r="P178" s="884"/>
      <c r="Q178" s="884"/>
      <c r="R178" s="884"/>
      <c r="S178" s="884"/>
      <c r="T178" s="897"/>
      <c r="U178" s="897"/>
      <c r="V178" s="897"/>
      <c r="W178" s="42"/>
      <c r="X178" s="42"/>
      <c r="AD178" s="308">
        <f>G164+G158+G110+G60+G24</f>
        <v>88.5</v>
      </c>
    </row>
    <row r="179" spans="2:24" ht="24.75" customHeight="1">
      <c r="B179" s="906"/>
      <c r="C179" s="907"/>
      <c r="D179" s="907"/>
      <c r="E179" s="907"/>
      <c r="F179" s="907"/>
      <c r="G179" s="907"/>
      <c r="M179" s="464"/>
      <c r="N179" s="908"/>
      <c r="O179" s="909"/>
      <c r="P179" s="909"/>
      <c r="Q179" s="908"/>
      <c r="R179" s="909"/>
      <c r="S179" s="909"/>
      <c r="T179" s="788"/>
      <c r="U179" s="881"/>
      <c r="V179" s="881"/>
      <c r="W179" s="239"/>
      <c r="X179" s="239"/>
    </row>
    <row r="180" spans="1:24" ht="44.25" customHeight="1">
      <c r="A180" s="465" t="s">
        <v>71</v>
      </c>
      <c r="B180" s="466" t="s">
        <v>72</v>
      </c>
      <c r="M180" s="464"/>
      <c r="N180" s="464"/>
      <c r="Q180" s="915"/>
      <c r="R180" s="916"/>
      <c r="S180" s="916"/>
      <c r="T180" s="467"/>
      <c r="U180" s="467"/>
      <c r="V180" s="309"/>
      <c r="W180" s="123"/>
      <c r="X180" s="123"/>
    </row>
    <row r="181" spans="1:22" ht="15.75" customHeight="1">
      <c r="A181" s="468" t="s">
        <v>73</v>
      </c>
      <c r="B181" s="466" t="s">
        <v>74</v>
      </c>
      <c r="M181" s="464"/>
      <c r="N181" s="464"/>
      <c r="Q181" s="464"/>
      <c r="T181" s="464"/>
      <c r="V181" s="1"/>
    </row>
    <row r="183" spans="2:11" ht="18.75">
      <c r="B183" s="469"/>
      <c r="C183" s="917"/>
      <c r="D183" s="918"/>
      <c r="E183" s="918"/>
      <c r="F183" s="918"/>
      <c r="G183" s="918"/>
      <c r="I183" s="912"/>
      <c r="J183" s="913"/>
      <c r="K183" s="913"/>
    </row>
    <row r="185" spans="2:11" ht="18.75">
      <c r="B185" s="469"/>
      <c r="C185" s="910"/>
      <c r="D185" s="911"/>
      <c r="E185" s="911"/>
      <c r="F185" s="911"/>
      <c r="G185" s="911"/>
      <c r="H185" s="469"/>
      <c r="I185" s="912"/>
      <c r="J185" s="913"/>
      <c r="K185" s="914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77</v>
      </c>
      <c r="O207" s="83" t="s">
        <v>220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77</v>
      </c>
      <c r="O219" s="83" t="s">
        <v>220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77</v>
      </c>
      <c r="O224" s="83" t="s">
        <v>220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77</v>
      </c>
      <c r="O227" s="83" t="s">
        <v>220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77</v>
      </c>
      <c r="O230" s="83" t="s">
        <v>220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262</v>
      </c>
      <c r="O237" s="430" t="s">
        <v>261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77</v>
      </c>
      <c r="O240" s="83" t="s">
        <v>220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77</v>
      </c>
      <c r="O243" s="83" t="s">
        <v>220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77</v>
      </c>
      <c r="O246" s="83" t="s">
        <v>220</v>
      </c>
    </row>
  </sheetData>
  <sheetProtection/>
  <mergeCells count="74">
    <mergeCell ref="B179:G179"/>
    <mergeCell ref="N179:P179"/>
    <mergeCell ref="Q179:S179"/>
    <mergeCell ref="C185:G185"/>
    <mergeCell ref="I185:K185"/>
    <mergeCell ref="Q180:S180"/>
    <mergeCell ref="C183:G183"/>
    <mergeCell ref="I183:K183"/>
    <mergeCell ref="T178:V178"/>
    <mergeCell ref="Q178:S178"/>
    <mergeCell ref="N174:P174"/>
    <mergeCell ref="B177:G177"/>
    <mergeCell ref="T174:U174"/>
    <mergeCell ref="N175:P175"/>
    <mergeCell ref="Q175:S175"/>
    <mergeCell ref="T175:U175"/>
    <mergeCell ref="Q174:S174"/>
    <mergeCell ref="T179:V179"/>
    <mergeCell ref="B178:G178"/>
    <mergeCell ref="N178:P178"/>
    <mergeCell ref="A166:V166"/>
    <mergeCell ref="B176:G176"/>
    <mergeCell ref="N176:U176"/>
    <mergeCell ref="A171:M171"/>
    <mergeCell ref="A172:M172"/>
    <mergeCell ref="A173:M173"/>
    <mergeCell ref="A174:M174"/>
    <mergeCell ref="A9:V9"/>
    <mergeCell ref="A10:V10"/>
    <mergeCell ref="N5:V5"/>
    <mergeCell ref="A169:B169"/>
    <mergeCell ref="A170:M170"/>
    <mergeCell ref="A158:B158"/>
    <mergeCell ref="A159:B159"/>
    <mergeCell ref="A160:V160"/>
    <mergeCell ref="A164:B164"/>
    <mergeCell ref="A165:B165"/>
    <mergeCell ref="F5:F7"/>
    <mergeCell ref="J5:J7"/>
    <mergeCell ref="K5:K7"/>
    <mergeCell ref="A60:B60"/>
    <mergeCell ref="A113:V113"/>
    <mergeCell ref="A157:B157"/>
    <mergeCell ref="C4:C7"/>
    <mergeCell ref="D4:D7"/>
    <mergeCell ref="A61:B61"/>
    <mergeCell ref="A62:V62"/>
    <mergeCell ref="A111:B111"/>
    <mergeCell ref="A112:V112"/>
    <mergeCell ref="A25:B25"/>
    <mergeCell ref="E5:E7"/>
    <mergeCell ref="A109:B109"/>
    <mergeCell ref="A110:B110"/>
    <mergeCell ref="A23:B23"/>
    <mergeCell ref="A24:B24"/>
    <mergeCell ref="A26:V26"/>
    <mergeCell ref="A59:B59"/>
    <mergeCell ref="N2:V3"/>
    <mergeCell ref="H3:H7"/>
    <mergeCell ref="I3:L3"/>
    <mergeCell ref="M3:M7"/>
    <mergeCell ref="J4:L4"/>
    <mergeCell ref="N4:P4"/>
    <mergeCell ref="L5:L7"/>
    <mergeCell ref="A1:V1"/>
    <mergeCell ref="A2:A7"/>
    <mergeCell ref="B2:B7"/>
    <mergeCell ref="C2:F3"/>
    <mergeCell ref="G2:G7"/>
    <mergeCell ref="H2:M2"/>
    <mergeCell ref="E4:F4"/>
    <mergeCell ref="I4:I7"/>
    <mergeCell ref="Q4:S4"/>
    <mergeCell ref="T4:V4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A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807" t="s">
        <v>232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193"/>
      <c r="X1" s="193"/>
    </row>
    <row r="2" spans="1:24" s="90" customFormat="1" ht="18.75" customHeight="1">
      <c r="A2" s="757" t="s">
        <v>3</v>
      </c>
      <c r="B2" s="783" t="s">
        <v>86</v>
      </c>
      <c r="C2" s="769" t="s">
        <v>5</v>
      </c>
      <c r="D2" s="770"/>
      <c r="E2" s="949"/>
      <c r="F2" s="950"/>
      <c r="G2" s="767" t="s">
        <v>87</v>
      </c>
      <c r="H2" s="783" t="s">
        <v>88</v>
      </c>
      <c r="I2" s="783"/>
      <c r="J2" s="783"/>
      <c r="K2" s="783"/>
      <c r="L2" s="783"/>
      <c r="M2" s="783"/>
      <c r="N2" s="777" t="s">
        <v>85</v>
      </c>
      <c r="O2" s="778"/>
      <c r="P2" s="778"/>
      <c r="Q2" s="778"/>
      <c r="R2" s="778"/>
      <c r="S2" s="778"/>
      <c r="T2" s="778"/>
      <c r="U2" s="778"/>
      <c r="V2" s="779"/>
      <c r="W2" s="230"/>
      <c r="X2" s="230"/>
    </row>
    <row r="3" spans="1:24" s="90" customFormat="1" ht="24.75" customHeight="1">
      <c r="A3" s="757"/>
      <c r="B3" s="783"/>
      <c r="C3" s="773"/>
      <c r="D3" s="774"/>
      <c r="E3" s="951"/>
      <c r="F3" s="952"/>
      <c r="G3" s="784"/>
      <c r="H3" s="766" t="s">
        <v>89</v>
      </c>
      <c r="I3" s="785" t="s">
        <v>90</v>
      </c>
      <c r="J3" s="785"/>
      <c r="K3" s="785"/>
      <c r="L3" s="785"/>
      <c r="M3" s="766" t="s">
        <v>91</v>
      </c>
      <c r="N3" s="780"/>
      <c r="O3" s="781"/>
      <c r="P3" s="781"/>
      <c r="Q3" s="781"/>
      <c r="R3" s="781"/>
      <c r="S3" s="781"/>
      <c r="T3" s="781"/>
      <c r="U3" s="781"/>
      <c r="V3" s="782"/>
      <c r="W3" s="230"/>
      <c r="X3" s="230"/>
    </row>
    <row r="4" spans="1:24" s="90" customFormat="1" ht="18" customHeight="1">
      <c r="A4" s="757"/>
      <c r="B4" s="783"/>
      <c r="C4" s="766" t="s">
        <v>92</v>
      </c>
      <c r="D4" s="766" t="s">
        <v>93</v>
      </c>
      <c r="E4" s="944" t="s">
        <v>94</v>
      </c>
      <c r="F4" s="945"/>
      <c r="G4" s="784"/>
      <c r="H4" s="766"/>
      <c r="I4" s="766" t="s">
        <v>95</v>
      </c>
      <c r="J4" s="760" t="s">
        <v>96</v>
      </c>
      <c r="K4" s="942"/>
      <c r="L4" s="943"/>
      <c r="M4" s="766"/>
      <c r="N4" s="785" t="s">
        <v>234</v>
      </c>
      <c r="O4" s="785"/>
      <c r="P4" s="785"/>
      <c r="Q4" s="785" t="s">
        <v>235</v>
      </c>
      <c r="R4" s="785"/>
      <c r="S4" s="785"/>
      <c r="T4" s="785" t="s">
        <v>97</v>
      </c>
      <c r="U4" s="785"/>
      <c r="V4" s="785"/>
      <c r="W4" s="231"/>
      <c r="X4" s="231"/>
    </row>
    <row r="5" spans="1:24" s="90" customFormat="1" ht="18">
      <c r="A5" s="757"/>
      <c r="B5" s="783"/>
      <c r="C5" s="766"/>
      <c r="D5" s="766"/>
      <c r="E5" s="946" t="s">
        <v>98</v>
      </c>
      <c r="F5" s="946" t="s">
        <v>99</v>
      </c>
      <c r="G5" s="784"/>
      <c r="H5" s="766"/>
      <c r="I5" s="766"/>
      <c r="J5" s="784" t="s">
        <v>100</v>
      </c>
      <c r="K5" s="768" t="s">
        <v>101</v>
      </c>
      <c r="L5" s="763" t="s">
        <v>102</v>
      </c>
      <c r="M5" s="766"/>
      <c r="N5" s="808"/>
      <c r="O5" s="808"/>
      <c r="P5" s="808"/>
      <c r="Q5" s="808"/>
      <c r="R5" s="808"/>
      <c r="S5" s="808"/>
      <c r="T5" s="808"/>
      <c r="U5" s="808"/>
      <c r="V5" s="809"/>
      <c r="W5" s="232"/>
      <c r="X5" s="232"/>
    </row>
    <row r="6" spans="1:24" s="90" customFormat="1" ht="19.5" customHeight="1">
      <c r="A6" s="757"/>
      <c r="B6" s="783"/>
      <c r="C6" s="766"/>
      <c r="D6" s="766"/>
      <c r="E6" s="947"/>
      <c r="F6" s="947"/>
      <c r="G6" s="784"/>
      <c r="H6" s="766"/>
      <c r="I6" s="766"/>
      <c r="J6" s="940"/>
      <c r="K6" s="940"/>
      <c r="L6" s="940"/>
      <c r="M6" s="766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758"/>
      <c r="B7" s="810"/>
      <c r="C7" s="767"/>
      <c r="D7" s="767"/>
      <c r="E7" s="948"/>
      <c r="F7" s="948"/>
      <c r="G7" s="784"/>
      <c r="H7" s="767"/>
      <c r="I7" s="767"/>
      <c r="J7" s="941"/>
      <c r="K7" s="941"/>
      <c r="L7" s="941"/>
      <c r="M7" s="767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55" t="s">
        <v>194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6"/>
      <c r="W9" s="194"/>
      <c r="X9" s="194"/>
    </row>
    <row r="10" spans="1:24" s="90" customFormat="1" ht="15.75">
      <c r="A10" s="876" t="s">
        <v>104</v>
      </c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7"/>
      <c r="W10" s="234"/>
      <c r="X10" s="234"/>
    </row>
    <row r="11" spans="1:24" ht="30" customHeight="1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244</v>
      </c>
      <c r="B20" s="67" t="s">
        <v>245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246</v>
      </c>
      <c r="B21" s="67" t="s">
        <v>247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8" t="s">
        <v>4</v>
      </c>
      <c r="B23" s="939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42" t="s">
        <v>63</v>
      </c>
      <c r="B24" s="742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42" t="s">
        <v>64</v>
      </c>
      <c r="B25" s="742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869" t="s">
        <v>69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70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248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251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215</v>
      </c>
      <c r="M54" s="13">
        <f>H54-I54</f>
        <v>89</v>
      </c>
      <c r="N54" s="69" t="s">
        <v>249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215</v>
      </c>
      <c r="M55" s="13">
        <f>H55-I55</f>
        <v>89</v>
      </c>
      <c r="N55" s="69"/>
      <c r="O55" s="108"/>
      <c r="P55" s="69" t="s">
        <v>249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33" t="s">
        <v>4</v>
      </c>
      <c r="B59" s="734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42" t="s">
        <v>63</v>
      </c>
      <c r="B60" s="742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42" t="s">
        <v>64</v>
      </c>
      <c r="B61" s="742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250</v>
      </c>
      <c r="O61" s="209"/>
      <c r="P61" s="271" t="s">
        <v>252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76" t="s">
        <v>105</v>
      </c>
      <c r="B62" s="876"/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7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253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211</v>
      </c>
      <c r="K68" s="4" t="s">
        <v>211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211</v>
      </c>
      <c r="K71" s="4" t="s">
        <v>211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211</v>
      </c>
      <c r="K75" s="4" t="s">
        <v>211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211</v>
      </c>
      <c r="K76" s="4" t="s">
        <v>211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254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211</v>
      </c>
      <c r="K80" s="4" t="s">
        <v>211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211</v>
      </c>
      <c r="K83" s="4" t="s">
        <v>211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254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211</v>
      </c>
      <c r="K87" s="4" t="s">
        <v>211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211</v>
      </c>
      <c r="K91" s="4" t="s">
        <v>211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211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211</v>
      </c>
      <c r="K98" s="12" t="s">
        <v>211</v>
      </c>
      <c r="L98" s="4"/>
      <c r="M98" s="13">
        <f>H98-I98</f>
        <v>112</v>
      </c>
      <c r="N98" s="287" t="s">
        <v>213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211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211</v>
      </c>
      <c r="K102" s="4" t="s">
        <v>211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211</v>
      </c>
      <c r="K105" s="4" t="s">
        <v>211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211</v>
      </c>
      <c r="K108" s="4" t="s">
        <v>211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50" t="s">
        <v>4</v>
      </c>
      <c r="B109" s="751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50" t="s">
        <v>63</v>
      </c>
      <c r="B110" s="751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50" t="s">
        <v>64</v>
      </c>
      <c r="B111" s="751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213</v>
      </c>
      <c r="O111" s="288"/>
      <c r="P111" s="288" t="s">
        <v>255</v>
      </c>
      <c r="Q111" s="289" t="s">
        <v>256</v>
      </c>
      <c r="R111" s="46"/>
      <c r="S111" s="289" t="s">
        <v>256</v>
      </c>
      <c r="T111" s="289" t="s">
        <v>257</v>
      </c>
      <c r="U111" s="289" t="s">
        <v>257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55" t="s">
        <v>106</v>
      </c>
      <c r="B112" s="755"/>
      <c r="C112" s="755"/>
      <c r="D112" s="755"/>
      <c r="E112" s="755"/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755"/>
      <c r="Q112" s="755"/>
      <c r="R112" s="755"/>
      <c r="S112" s="755"/>
      <c r="T112" s="755"/>
      <c r="U112" s="755"/>
      <c r="V112" s="756"/>
      <c r="W112" s="194"/>
      <c r="X112" s="194"/>
    </row>
    <row r="113" spans="1:24" s="90" customFormat="1" ht="16.5" thickBot="1">
      <c r="A113" s="876" t="s">
        <v>168</v>
      </c>
      <c r="B113" s="876"/>
      <c r="C113" s="876"/>
      <c r="D113" s="876"/>
      <c r="E113" s="876"/>
      <c r="F113" s="876"/>
      <c r="G113" s="876"/>
      <c r="H113" s="876"/>
      <c r="I113" s="876"/>
      <c r="J113" s="876"/>
      <c r="K113" s="876"/>
      <c r="L113" s="876"/>
      <c r="M113" s="876"/>
      <c r="N113" s="876"/>
      <c r="O113" s="876"/>
      <c r="P113" s="876"/>
      <c r="Q113" s="876"/>
      <c r="R113" s="876"/>
      <c r="S113" s="876"/>
      <c r="T113" s="876"/>
      <c r="U113" s="876"/>
      <c r="V113" s="877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211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213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258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211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174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174</v>
      </c>
      <c r="B123" s="50" t="s">
        <v>259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178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260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213</v>
      </c>
      <c r="U129" s="225"/>
      <c r="V129" s="228"/>
      <c r="W129" s="240">
        <v>4</v>
      </c>
      <c r="X129" s="240">
        <v>2</v>
      </c>
      <c r="Z129" s="229" t="s">
        <v>233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179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180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213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181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182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213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183</v>
      </c>
      <c r="B138" s="122" t="s">
        <v>166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184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213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185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186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187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188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188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263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190</v>
      </c>
      <c r="B148" s="19" t="s">
        <v>167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264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213</v>
      </c>
      <c r="V150" s="31"/>
      <c r="W150" s="240">
        <v>6</v>
      </c>
      <c r="X150" s="240">
        <v>2</v>
      </c>
    </row>
    <row r="151" spans="1:24" ht="15.75" customHeight="1">
      <c r="A151" s="117" t="s">
        <v>191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192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213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193</v>
      </c>
      <c r="B154" s="67" t="s">
        <v>207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265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213</v>
      </c>
      <c r="V156" s="217"/>
      <c r="W156" s="240">
        <v>4</v>
      </c>
      <c r="X156" s="240">
        <v>2</v>
      </c>
    </row>
    <row r="157" spans="1:26" ht="18" customHeight="1" thickBot="1">
      <c r="A157" s="750" t="s">
        <v>4</v>
      </c>
      <c r="B157" s="751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50" t="s">
        <v>63</v>
      </c>
      <c r="B158" s="751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50" t="s">
        <v>64</v>
      </c>
      <c r="B159" s="751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221</v>
      </c>
      <c r="T159" s="46" t="s">
        <v>214</v>
      </c>
      <c r="U159" s="46" t="s">
        <v>221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85" t="s">
        <v>226</v>
      </c>
      <c r="B160" s="885"/>
      <c r="C160" s="885"/>
      <c r="D160" s="885"/>
      <c r="E160" s="885"/>
      <c r="F160" s="885"/>
      <c r="G160" s="885"/>
      <c r="H160" s="885"/>
      <c r="I160" s="885"/>
      <c r="J160" s="885"/>
      <c r="K160" s="885"/>
      <c r="L160" s="885"/>
      <c r="M160" s="885"/>
      <c r="N160" s="885"/>
      <c r="O160" s="885"/>
      <c r="P160" s="885"/>
      <c r="Q160" s="885"/>
      <c r="R160" s="885"/>
      <c r="S160" s="885"/>
      <c r="T160" s="885"/>
      <c r="U160" s="885"/>
      <c r="V160" s="886"/>
      <c r="W160" s="194"/>
      <c r="X160" s="194"/>
    </row>
    <row r="161" spans="1:24" s="186" customFormat="1" ht="15.75">
      <c r="A161" s="155" t="s">
        <v>161</v>
      </c>
      <c r="B161" s="19" t="s">
        <v>26</v>
      </c>
      <c r="C161" s="4"/>
      <c r="D161" s="4" t="s">
        <v>237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162</v>
      </c>
      <c r="B162" s="184" t="s">
        <v>62</v>
      </c>
      <c r="C162" s="5"/>
      <c r="D162" s="5" t="s">
        <v>237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50" t="s">
        <v>164</v>
      </c>
      <c r="B163" s="751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835" t="s">
        <v>1</v>
      </c>
      <c r="B164" s="836"/>
      <c r="C164" s="836"/>
      <c r="D164" s="836"/>
      <c r="E164" s="836"/>
      <c r="F164" s="836"/>
      <c r="G164" s="836"/>
      <c r="H164" s="836"/>
      <c r="I164" s="836"/>
      <c r="J164" s="836"/>
      <c r="K164" s="836"/>
      <c r="L164" s="836"/>
      <c r="M164" s="836"/>
      <c r="N164" s="125" t="s">
        <v>225</v>
      </c>
      <c r="O164" s="125"/>
      <c r="P164" s="125" t="s">
        <v>228</v>
      </c>
      <c r="Q164" s="125" t="s">
        <v>222</v>
      </c>
      <c r="R164" s="125"/>
      <c r="S164" s="125" t="s">
        <v>223</v>
      </c>
      <c r="T164" s="125" t="s">
        <v>224</v>
      </c>
      <c r="U164" s="125" t="s">
        <v>227</v>
      </c>
      <c r="V164" s="126"/>
      <c r="W164" s="236"/>
      <c r="X164" s="236"/>
    </row>
    <row r="165" spans="1:24" ht="17.25" customHeight="1" thickBot="1">
      <c r="A165" s="746" t="s">
        <v>6</v>
      </c>
      <c r="B165" s="747"/>
      <c r="C165" s="747"/>
      <c r="D165" s="747"/>
      <c r="E165" s="747"/>
      <c r="F165" s="747"/>
      <c r="G165" s="747"/>
      <c r="H165" s="747"/>
      <c r="I165" s="747"/>
      <c r="J165" s="747"/>
      <c r="K165" s="747"/>
      <c r="L165" s="747"/>
      <c r="M165" s="747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746" t="s">
        <v>2</v>
      </c>
      <c r="B166" s="747"/>
      <c r="C166" s="747"/>
      <c r="D166" s="747"/>
      <c r="E166" s="747"/>
      <c r="F166" s="747"/>
      <c r="G166" s="747"/>
      <c r="H166" s="747"/>
      <c r="I166" s="747"/>
      <c r="J166" s="747"/>
      <c r="K166" s="747"/>
      <c r="L166" s="747"/>
      <c r="M166" s="747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746" t="s">
        <v>0</v>
      </c>
      <c r="B167" s="747"/>
      <c r="C167" s="747"/>
      <c r="D167" s="747"/>
      <c r="E167" s="747"/>
      <c r="F167" s="747"/>
      <c r="G167" s="747"/>
      <c r="H167" s="747"/>
      <c r="I167" s="747"/>
      <c r="J167" s="747"/>
      <c r="K167" s="747"/>
      <c r="L167" s="747"/>
      <c r="M167" s="829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746" t="s">
        <v>28</v>
      </c>
      <c r="B168" s="747"/>
      <c r="C168" s="747"/>
      <c r="D168" s="747"/>
      <c r="E168" s="747"/>
      <c r="F168" s="747"/>
      <c r="G168" s="747"/>
      <c r="H168" s="747"/>
      <c r="I168" s="747"/>
      <c r="J168" s="747"/>
      <c r="K168" s="747"/>
      <c r="L168" s="747"/>
      <c r="M168" s="936"/>
      <c r="N168" s="811" t="s">
        <v>76</v>
      </c>
      <c r="O168" s="937"/>
      <c r="P168" s="812"/>
      <c r="Q168" s="811" t="s">
        <v>76</v>
      </c>
      <c r="R168" s="937"/>
      <c r="S168" s="812"/>
      <c r="T168" s="811" t="s">
        <v>75</v>
      </c>
      <c r="U168" s="812"/>
      <c r="V168" s="36"/>
      <c r="W168" s="238"/>
      <c r="X168" s="238"/>
    </row>
    <row r="169" spans="1:24" ht="18.75">
      <c r="A169" s="41"/>
      <c r="B169" s="919" t="s">
        <v>42</v>
      </c>
      <c r="C169" s="920"/>
      <c r="D169" s="920"/>
      <c r="E169" s="920"/>
      <c r="F169" s="920"/>
      <c r="G169" s="921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735"/>
      <c r="C170" s="922"/>
      <c r="D170" s="922"/>
      <c r="E170" s="922"/>
      <c r="F170" s="922"/>
      <c r="G170" s="922"/>
      <c r="M170" s="1"/>
      <c r="N170" s="788">
        <f>G19+G29+G35+G38+G41+G44+G50+G54+G58+G65+G75+G98+G99+G123+G134</f>
        <v>44.5</v>
      </c>
      <c r="O170" s="933"/>
      <c r="P170" s="933"/>
      <c r="Q170" s="930">
        <f>G32+G47+G68+G71+G76+G77+G80+G87+G88+G91+G108+G116+G120+G137+G143+G146</f>
        <v>42</v>
      </c>
      <c r="R170" s="934"/>
      <c r="S170" s="935"/>
      <c r="T170" s="930">
        <f>G13+G83+G84+G95+G102+G105+G117+G126+G129+G140+G147+G150+G153+G156+G163</f>
        <v>60.5</v>
      </c>
      <c r="U170" s="931"/>
      <c r="V170" s="932"/>
      <c r="W170" s="239"/>
      <c r="X170" s="239"/>
    </row>
    <row r="171" spans="1:24" ht="44.25" customHeight="1">
      <c r="A171" s="72" t="s">
        <v>71</v>
      </c>
      <c r="B171" s="73" t="s">
        <v>72</v>
      </c>
      <c r="M171" s="1"/>
      <c r="N171" s="123"/>
      <c r="O171" s="123"/>
      <c r="P171" s="123"/>
      <c r="Q171" s="926">
        <f>N170+Q170+T170</f>
        <v>147</v>
      </c>
      <c r="R171" s="927"/>
      <c r="S171" s="928"/>
      <c r="T171" s="123"/>
      <c r="U171" s="123"/>
      <c r="V171" s="123"/>
      <c r="W171" s="123"/>
      <c r="X171" s="123"/>
    </row>
    <row r="172" spans="1:22" ht="15.75" customHeight="1">
      <c r="A172" s="74" t="s">
        <v>73</v>
      </c>
      <c r="B172" s="73" t="s">
        <v>74</v>
      </c>
      <c r="M172" s="1"/>
      <c r="N172" s="1"/>
      <c r="Q172" s="1"/>
      <c r="T172" s="1"/>
      <c r="V172" s="1"/>
    </row>
    <row r="174" spans="2:11" ht="18.75">
      <c r="B174" s="121"/>
      <c r="C174" s="813"/>
      <c r="D174" s="929"/>
      <c r="E174" s="929"/>
      <c r="F174" s="929"/>
      <c r="G174" s="929"/>
      <c r="I174" s="823"/>
      <c r="J174" s="924"/>
      <c r="K174" s="924"/>
    </row>
    <row r="176" spans="2:11" ht="18.75">
      <c r="B176" s="121"/>
      <c r="C176" s="821"/>
      <c r="D176" s="923"/>
      <c r="E176" s="923"/>
      <c r="F176" s="923"/>
      <c r="G176" s="923"/>
      <c r="H176" s="121"/>
      <c r="I176" s="823"/>
      <c r="J176" s="924"/>
      <c r="K176" s="925"/>
    </row>
  </sheetData>
  <sheetProtection/>
  <mergeCells count="62"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  <mergeCell ref="J4:L4"/>
    <mergeCell ref="N4:P4"/>
    <mergeCell ref="Q4:S4"/>
    <mergeCell ref="T4:V4"/>
    <mergeCell ref="C4:C7"/>
    <mergeCell ref="D4:D7"/>
    <mergeCell ref="E4:F4"/>
    <mergeCell ref="I4:I7"/>
    <mergeCell ref="E5:E7"/>
    <mergeCell ref="F5:F7"/>
    <mergeCell ref="A59:B59"/>
    <mergeCell ref="A60:B60"/>
    <mergeCell ref="J5:J7"/>
    <mergeCell ref="K5:K7"/>
    <mergeCell ref="L5:L7"/>
    <mergeCell ref="N5:V5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A165:M165"/>
    <mergeCell ref="A166:M166"/>
    <mergeCell ref="A167:M167"/>
    <mergeCell ref="A111:B111"/>
    <mergeCell ref="A112:V112"/>
    <mergeCell ref="A158:B158"/>
    <mergeCell ref="A159:B159"/>
    <mergeCell ref="A113:V113"/>
    <mergeCell ref="A157:B157"/>
    <mergeCell ref="T170:V170"/>
    <mergeCell ref="N170:P170"/>
    <mergeCell ref="Q170:S170"/>
    <mergeCell ref="A160:V160"/>
    <mergeCell ref="A163:B163"/>
    <mergeCell ref="A168:M168"/>
    <mergeCell ref="N168:P168"/>
    <mergeCell ref="Q168:S168"/>
    <mergeCell ref="T168:U168"/>
    <mergeCell ref="A164:M164"/>
    <mergeCell ref="B169:G169"/>
    <mergeCell ref="B170:G170"/>
    <mergeCell ref="C176:G176"/>
    <mergeCell ref="I176:K176"/>
    <mergeCell ref="Q171:S171"/>
    <mergeCell ref="C174:G174"/>
    <mergeCell ref="I174:K174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A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807" t="s">
        <v>232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193"/>
      <c r="X1" s="193"/>
    </row>
    <row r="2" spans="1:24" s="90" customFormat="1" ht="18.75" customHeight="1">
      <c r="A2" s="757" t="s">
        <v>3</v>
      </c>
      <c r="B2" s="783" t="s">
        <v>86</v>
      </c>
      <c r="C2" s="769" t="s">
        <v>5</v>
      </c>
      <c r="D2" s="770"/>
      <c r="E2" s="949"/>
      <c r="F2" s="950"/>
      <c r="G2" s="767" t="s">
        <v>87</v>
      </c>
      <c r="H2" s="783" t="s">
        <v>88</v>
      </c>
      <c r="I2" s="783"/>
      <c r="J2" s="783"/>
      <c r="K2" s="783"/>
      <c r="L2" s="783"/>
      <c r="M2" s="783"/>
      <c r="N2" s="777" t="s">
        <v>85</v>
      </c>
      <c r="O2" s="778"/>
      <c r="P2" s="778"/>
      <c r="Q2" s="778"/>
      <c r="R2" s="778"/>
      <c r="S2" s="778"/>
      <c r="T2" s="778"/>
      <c r="U2" s="778"/>
      <c r="V2" s="779"/>
      <c r="W2" s="230"/>
      <c r="X2" s="230"/>
    </row>
    <row r="3" spans="1:24" s="90" customFormat="1" ht="24.75" customHeight="1">
      <c r="A3" s="757"/>
      <c r="B3" s="783"/>
      <c r="C3" s="773"/>
      <c r="D3" s="774"/>
      <c r="E3" s="951"/>
      <c r="F3" s="952"/>
      <c r="G3" s="784"/>
      <c r="H3" s="766" t="s">
        <v>89</v>
      </c>
      <c r="I3" s="785" t="s">
        <v>90</v>
      </c>
      <c r="J3" s="785"/>
      <c r="K3" s="785"/>
      <c r="L3" s="785"/>
      <c r="M3" s="766" t="s">
        <v>91</v>
      </c>
      <c r="N3" s="780"/>
      <c r="O3" s="781"/>
      <c r="P3" s="781"/>
      <c r="Q3" s="781"/>
      <c r="R3" s="781"/>
      <c r="S3" s="781"/>
      <c r="T3" s="781"/>
      <c r="U3" s="781"/>
      <c r="V3" s="782"/>
      <c r="W3" s="230"/>
      <c r="X3" s="230"/>
    </row>
    <row r="4" spans="1:24" s="90" customFormat="1" ht="18" customHeight="1">
      <c r="A4" s="757"/>
      <c r="B4" s="783"/>
      <c r="C4" s="766" t="s">
        <v>92</v>
      </c>
      <c r="D4" s="766" t="s">
        <v>93</v>
      </c>
      <c r="E4" s="944" t="s">
        <v>94</v>
      </c>
      <c r="F4" s="945"/>
      <c r="G4" s="784"/>
      <c r="H4" s="766"/>
      <c r="I4" s="766" t="s">
        <v>95</v>
      </c>
      <c r="J4" s="760" t="s">
        <v>96</v>
      </c>
      <c r="K4" s="942"/>
      <c r="L4" s="943"/>
      <c r="M4" s="766"/>
      <c r="N4" s="785" t="s">
        <v>234</v>
      </c>
      <c r="O4" s="785"/>
      <c r="P4" s="785"/>
      <c r="Q4" s="785" t="s">
        <v>235</v>
      </c>
      <c r="R4" s="785"/>
      <c r="S4" s="785"/>
      <c r="T4" s="785" t="s">
        <v>97</v>
      </c>
      <c r="U4" s="785"/>
      <c r="V4" s="785"/>
      <c r="W4" s="231"/>
      <c r="X4" s="231"/>
    </row>
    <row r="5" spans="1:24" s="90" customFormat="1" ht="18">
      <c r="A5" s="757"/>
      <c r="B5" s="783"/>
      <c r="C5" s="766"/>
      <c r="D5" s="766"/>
      <c r="E5" s="946" t="s">
        <v>98</v>
      </c>
      <c r="F5" s="946" t="s">
        <v>99</v>
      </c>
      <c r="G5" s="784"/>
      <c r="H5" s="766"/>
      <c r="I5" s="766"/>
      <c r="J5" s="784" t="s">
        <v>100</v>
      </c>
      <c r="K5" s="768" t="s">
        <v>101</v>
      </c>
      <c r="L5" s="763" t="s">
        <v>102</v>
      </c>
      <c r="M5" s="766"/>
      <c r="N5" s="808"/>
      <c r="O5" s="808"/>
      <c r="P5" s="808"/>
      <c r="Q5" s="808"/>
      <c r="R5" s="808"/>
      <c r="S5" s="808"/>
      <c r="T5" s="808"/>
      <c r="U5" s="808"/>
      <c r="V5" s="809"/>
      <c r="W5" s="232"/>
      <c r="X5" s="232"/>
    </row>
    <row r="6" spans="1:24" s="90" customFormat="1" ht="19.5" customHeight="1">
      <c r="A6" s="757"/>
      <c r="B6" s="783"/>
      <c r="C6" s="766"/>
      <c r="D6" s="766"/>
      <c r="E6" s="947"/>
      <c r="F6" s="947"/>
      <c r="G6" s="784"/>
      <c r="H6" s="766"/>
      <c r="I6" s="766"/>
      <c r="J6" s="940"/>
      <c r="K6" s="940"/>
      <c r="L6" s="940"/>
      <c r="M6" s="766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758"/>
      <c r="B7" s="810"/>
      <c r="C7" s="767"/>
      <c r="D7" s="767"/>
      <c r="E7" s="948"/>
      <c r="F7" s="948"/>
      <c r="G7" s="784"/>
      <c r="H7" s="767"/>
      <c r="I7" s="767"/>
      <c r="J7" s="941"/>
      <c r="K7" s="941"/>
      <c r="L7" s="941"/>
      <c r="M7" s="767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55" t="s">
        <v>194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6"/>
      <c r="W9" s="194"/>
      <c r="X9" s="194"/>
    </row>
    <row r="10" spans="1:24" s="90" customFormat="1" ht="15.75">
      <c r="A10" s="876" t="s">
        <v>104</v>
      </c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7"/>
      <c r="W10" s="234"/>
      <c r="X10" s="234"/>
    </row>
    <row r="11" spans="1:24" ht="30" customHeight="1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244</v>
      </c>
      <c r="B20" s="67" t="s">
        <v>245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246</v>
      </c>
      <c r="B21" s="67" t="s">
        <v>247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8" t="s">
        <v>4</v>
      </c>
      <c r="B23" s="939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42" t="s">
        <v>63</v>
      </c>
      <c r="B24" s="742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42" t="s">
        <v>64</v>
      </c>
      <c r="B25" s="742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869" t="s">
        <v>69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70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248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251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215</v>
      </c>
      <c r="M54" s="13">
        <f>H54-I54</f>
        <v>89</v>
      </c>
      <c r="N54" s="69" t="s">
        <v>249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215</v>
      </c>
      <c r="M55" s="13">
        <f>H55-I55</f>
        <v>89</v>
      </c>
      <c r="N55" s="69"/>
      <c r="O55" s="108"/>
      <c r="P55" s="69" t="s">
        <v>249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33" t="s">
        <v>4</v>
      </c>
      <c r="B59" s="734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42" t="s">
        <v>63</v>
      </c>
      <c r="B60" s="742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42" t="s">
        <v>64</v>
      </c>
      <c r="B61" s="742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250</v>
      </c>
      <c r="O61" s="209"/>
      <c r="P61" s="271" t="s">
        <v>252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76" t="s">
        <v>105</v>
      </c>
      <c r="B62" s="876"/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7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253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254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254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50" t="s">
        <v>4</v>
      </c>
      <c r="B109" s="751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50" t="s">
        <v>63</v>
      </c>
      <c r="B110" s="751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50" t="s">
        <v>64</v>
      </c>
      <c r="B111" s="751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213</v>
      </c>
      <c r="O111" s="51"/>
      <c r="P111" s="51">
        <f>SUM(P63:P108)</f>
        <v>0</v>
      </c>
      <c r="Q111" s="46" t="s">
        <v>217</v>
      </c>
      <c r="R111" s="46"/>
      <c r="S111" s="46" t="s">
        <v>214</v>
      </c>
      <c r="T111" s="46" t="s">
        <v>218</v>
      </c>
      <c r="U111" s="46" t="s">
        <v>219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755" t="s">
        <v>106</v>
      </c>
      <c r="B112" s="755"/>
      <c r="C112" s="755"/>
      <c r="D112" s="755"/>
      <c r="E112" s="755"/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755"/>
      <c r="Q112" s="755"/>
      <c r="R112" s="755"/>
      <c r="S112" s="755"/>
      <c r="T112" s="755"/>
      <c r="U112" s="755"/>
      <c r="V112" s="756"/>
      <c r="W112" s="194"/>
      <c r="X112" s="194"/>
    </row>
    <row r="113" spans="1:24" s="90" customFormat="1" ht="16.5" thickBot="1">
      <c r="A113" s="876" t="s">
        <v>168</v>
      </c>
      <c r="B113" s="876"/>
      <c r="C113" s="876"/>
      <c r="D113" s="876"/>
      <c r="E113" s="876"/>
      <c r="F113" s="876"/>
      <c r="G113" s="876"/>
      <c r="H113" s="876"/>
      <c r="I113" s="876"/>
      <c r="J113" s="876"/>
      <c r="K113" s="876"/>
      <c r="L113" s="876"/>
      <c r="M113" s="876"/>
      <c r="N113" s="876"/>
      <c r="O113" s="876"/>
      <c r="P113" s="876"/>
      <c r="Q113" s="876"/>
      <c r="R113" s="876"/>
      <c r="S113" s="876"/>
      <c r="T113" s="876"/>
      <c r="U113" s="876"/>
      <c r="V113" s="877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174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178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211</v>
      </c>
      <c r="K127" s="222" t="s">
        <v>215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216</v>
      </c>
      <c r="U127" s="225"/>
      <c r="V127" s="228"/>
      <c r="W127" s="240">
        <v>4</v>
      </c>
      <c r="X127" s="240">
        <v>2</v>
      </c>
      <c r="Z127" s="229" t="s">
        <v>233</v>
      </c>
    </row>
    <row r="128" spans="1:24" ht="15.75" customHeight="1">
      <c r="A128" s="117" t="s">
        <v>179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180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181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182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211</v>
      </c>
      <c r="K133" s="4" t="s">
        <v>215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216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183</v>
      </c>
      <c r="B134" s="122" t="s">
        <v>166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184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211</v>
      </c>
      <c r="K136" s="4" t="s">
        <v>215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216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185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186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187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188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189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211</v>
      </c>
      <c r="K143" s="4" t="s">
        <v>215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216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190</v>
      </c>
      <c r="B144" s="19" t="s">
        <v>167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77</v>
      </c>
      <c r="K144" s="4" t="s">
        <v>220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191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192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193</v>
      </c>
      <c r="B148" s="67" t="s">
        <v>207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193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211</v>
      </c>
      <c r="K150" s="4" t="s">
        <v>215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216</v>
      </c>
      <c r="W150" s="240">
        <v>4</v>
      </c>
      <c r="X150" s="240">
        <v>2</v>
      </c>
    </row>
    <row r="151" spans="1:26" ht="18" customHeight="1" thickBot="1">
      <c r="A151" s="750" t="s">
        <v>4</v>
      </c>
      <c r="B151" s="751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50" t="s">
        <v>63</v>
      </c>
      <c r="B152" s="751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50" t="s">
        <v>64</v>
      </c>
      <c r="B153" s="751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221</v>
      </c>
      <c r="T153" s="46" t="s">
        <v>214</v>
      </c>
      <c r="U153" s="46" t="s">
        <v>221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85" t="s">
        <v>226</v>
      </c>
      <c r="B154" s="885"/>
      <c r="C154" s="885"/>
      <c r="D154" s="885"/>
      <c r="E154" s="885"/>
      <c r="F154" s="885"/>
      <c r="G154" s="885"/>
      <c r="H154" s="885"/>
      <c r="I154" s="885"/>
      <c r="J154" s="885"/>
      <c r="K154" s="885"/>
      <c r="L154" s="885"/>
      <c r="M154" s="885"/>
      <c r="N154" s="885"/>
      <c r="O154" s="885"/>
      <c r="P154" s="885"/>
      <c r="Q154" s="885"/>
      <c r="R154" s="885"/>
      <c r="S154" s="885"/>
      <c r="T154" s="885"/>
      <c r="U154" s="885"/>
      <c r="V154" s="886"/>
      <c r="W154" s="194"/>
      <c r="X154" s="194"/>
    </row>
    <row r="155" spans="1:24" s="186" customFormat="1" ht="15.75">
      <c r="A155" s="155" t="s">
        <v>161</v>
      </c>
      <c r="B155" s="19" t="s">
        <v>26</v>
      </c>
      <c r="C155" s="4"/>
      <c r="D155" s="4" t="s">
        <v>237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162</v>
      </c>
      <c r="B156" s="184" t="s">
        <v>62</v>
      </c>
      <c r="C156" s="5"/>
      <c r="D156" s="5" t="s">
        <v>237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50" t="s">
        <v>164</v>
      </c>
      <c r="B157" s="751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835" t="s">
        <v>1</v>
      </c>
      <c r="B158" s="836"/>
      <c r="C158" s="836"/>
      <c r="D158" s="836"/>
      <c r="E158" s="836"/>
      <c r="F158" s="836"/>
      <c r="G158" s="836"/>
      <c r="H158" s="836"/>
      <c r="I158" s="836"/>
      <c r="J158" s="836"/>
      <c r="K158" s="836"/>
      <c r="L158" s="836"/>
      <c r="M158" s="836"/>
      <c r="N158" s="125" t="s">
        <v>225</v>
      </c>
      <c r="O158" s="125"/>
      <c r="P158" s="125" t="s">
        <v>228</v>
      </c>
      <c r="Q158" s="125" t="s">
        <v>222</v>
      </c>
      <c r="R158" s="125"/>
      <c r="S158" s="125" t="s">
        <v>223</v>
      </c>
      <c r="T158" s="125" t="s">
        <v>224</v>
      </c>
      <c r="U158" s="125" t="s">
        <v>227</v>
      </c>
      <c r="V158" s="126"/>
      <c r="W158" s="236"/>
      <c r="X158" s="236"/>
    </row>
    <row r="159" spans="1:24" ht="17.25" customHeight="1" thickBot="1">
      <c r="A159" s="746" t="s">
        <v>6</v>
      </c>
      <c r="B159" s="747"/>
      <c r="C159" s="747"/>
      <c r="D159" s="747"/>
      <c r="E159" s="747"/>
      <c r="F159" s="747"/>
      <c r="G159" s="747"/>
      <c r="H159" s="747"/>
      <c r="I159" s="747"/>
      <c r="J159" s="747"/>
      <c r="K159" s="747"/>
      <c r="L159" s="747"/>
      <c r="M159" s="747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746" t="s">
        <v>2</v>
      </c>
      <c r="B160" s="747"/>
      <c r="C160" s="747"/>
      <c r="D160" s="747"/>
      <c r="E160" s="747"/>
      <c r="F160" s="747"/>
      <c r="G160" s="747"/>
      <c r="H160" s="747"/>
      <c r="I160" s="747"/>
      <c r="J160" s="747"/>
      <c r="K160" s="747"/>
      <c r="L160" s="747"/>
      <c r="M160" s="747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746" t="s">
        <v>0</v>
      </c>
      <c r="B161" s="747"/>
      <c r="C161" s="747"/>
      <c r="D161" s="747"/>
      <c r="E161" s="747"/>
      <c r="F161" s="747"/>
      <c r="G161" s="747"/>
      <c r="H161" s="747"/>
      <c r="I161" s="747"/>
      <c r="J161" s="747"/>
      <c r="K161" s="747"/>
      <c r="L161" s="747"/>
      <c r="M161" s="829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746" t="s">
        <v>28</v>
      </c>
      <c r="B162" s="747"/>
      <c r="C162" s="747"/>
      <c r="D162" s="747"/>
      <c r="E162" s="747"/>
      <c r="F162" s="747"/>
      <c r="G162" s="747"/>
      <c r="H162" s="747"/>
      <c r="I162" s="747"/>
      <c r="J162" s="747"/>
      <c r="K162" s="747"/>
      <c r="L162" s="747"/>
      <c r="M162" s="936"/>
      <c r="N162" s="811" t="s">
        <v>76</v>
      </c>
      <c r="O162" s="937"/>
      <c r="P162" s="812"/>
      <c r="Q162" s="811" t="s">
        <v>76</v>
      </c>
      <c r="R162" s="937"/>
      <c r="S162" s="812"/>
      <c r="T162" s="811" t="s">
        <v>75</v>
      </c>
      <c r="U162" s="812"/>
      <c r="V162" s="36"/>
      <c r="W162" s="238"/>
      <c r="X162" s="238"/>
    </row>
    <row r="163" spans="1:24" ht="18.75">
      <c r="A163" s="41"/>
      <c r="B163" s="919" t="s">
        <v>42</v>
      </c>
      <c r="C163" s="920"/>
      <c r="D163" s="920"/>
      <c r="E163" s="920"/>
      <c r="F163" s="920"/>
      <c r="G163" s="921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735"/>
      <c r="C164" s="922"/>
      <c r="D164" s="922"/>
      <c r="E164" s="922"/>
      <c r="F164" s="922"/>
      <c r="G164" s="922"/>
      <c r="M164" s="1"/>
      <c r="N164" s="788">
        <f>G19+G29+G35+G38+G41+G44+G50+G54+G58+G65+G75+G98+G99+G123+G130</f>
        <v>43.5</v>
      </c>
      <c r="O164" s="933"/>
      <c r="P164" s="933"/>
      <c r="Q164" s="930">
        <f>G32+G47+G68+G71+G76+G77+G80+G87+G88+G91+G108+G116+G120+G133+G139+G142</f>
        <v>42.5</v>
      </c>
      <c r="R164" s="934"/>
      <c r="S164" s="935"/>
      <c r="T164" s="930">
        <f>G13+G83+G84+G95+G102+G105+G117+G126+G127+G136+G143+G144+G147+G150+G157</f>
        <v>60.5</v>
      </c>
      <c r="U164" s="931"/>
      <c r="V164" s="932"/>
      <c r="W164" s="239"/>
      <c r="X164" s="239"/>
    </row>
    <row r="165" spans="1:24" ht="44.25" customHeight="1">
      <c r="A165" s="72" t="s">
        <v>71</v>
      </c>
      <c r="B165" s="73" t="s">
        <v>72</v>
      </c>
      <c r="M165" s="1"/>
      <c r="N165" s="123"/>
      <c r="O165" s="123"/>
      <c r="P165" s="123"/>
      <c r="Q165" s="926">
        <f>N164+Q164+T164</f>
        <v>146.5</v>
      </c>
      <c r="R165" s="927"/>
      <c r="S165" s="928"/>
      <c r="T165" s="123"/>
      <c r="U165" s="123"/>
      <c r="V165" s="123"/>
      <c r="W165" s="123"/>
      <c r="X165" s="123"/>
    </row>
    <row r="166" spans="1:22" ht="15.75" customHeight="1">
      <c r="A166" s="74" t="s">
        <v>73</v>
      </c>
      <c r="B166" s="73" t="s">
        <v>74</v>
      </c>
      <c r="M166" s="1"/>
      <c r="N166" s="1"/>
      <c r="Q166" s="1"/>
      <c r="T166" s="1"/>
      <c r="V166" s="1"/>
    </row>
    <row r="168" spans="2:11" ht="18.75">
      <c r="B168" s="121"/>
      <c r="C168" s="813"/>
      <c r="D168" s="929"/>
      <c r="E168" s="929"/>
      <c r="F168" s="929"/>
      <c r="G168" s="929"/>
      <c r="I168" s="823"/>
      <c r="J168" s="924"/>
      <c r="K168" s="924"/>
    </row>
    <row r="170" spans="2:11" ht="18.75">
      <c r="B170" s="121"/>
      <c r="C170" s="821"/>
      <c r="D170" s="923"/>
      <c r="E170" s="923"/>
      <c r="F170" s="923"/>
      <c r="G170" s="923"/>
      <c r="H170" s="121"/>
      <c r="I170" s="823"/>
      <c r="J170" s="924"/>
      <c r="K170" s="925"/>
    </row>
  </sheetData>
  <sheetProtection/>
  <mergeCells count="62">
    <mergeCell ref="A154:V154"/>
    <mergeCell ref="A157:B157"/>
    <mergeCell ref="A158:M158"/>
    <mergeCell ref="A159:M159"/>
    <mergeCell ref="Q164:S164"/>
    <mergeCell ref="N162:P162"/>
    <mergeCell ref="A160:M160"/>
    <mergeCell ref="A161:M161"/>
    <mergeCell ref="C170:G170"/>
    <mergeCell ref="I170:K170"/>
    <mergeCell ref="A162:M162"/>
    <mergeCell ref="B163:G163"/>
    <mergeCell ref="A113:V113"/>
    <mergeCell ref="A151:B151"/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C4:C7"/>
    <mergeCell ref="D4:D7"/>
    <mergeCell ref="A152:B152"/>
    <mergeCell ref="A153:B153"/>
    <mergeCell ref="A61:B61"/>
    <mergeCell ref="A62:V62"/>
    <mergeCell ref="A109:B109"/>
    <mergeCell ref="A110:B110"/>
    <mergeCell ref="A111:B111"/>
    <mergeCell ref="A112:V112"/>
    <mergeCell ref="A59:B59"/>
    <mergeCell ref="A60:B60"/>
    <mergeCell ref="A25:B25"/>
    <mergeCell ref="A26:V26"/>
    <mergeCell ref="E4:F4"/>
    <mergeCell ref="I4:I7"/>
    <mergeCell ref="A9:V9"/>
    <mergeCell ref="A10:V10"/>
    <mergeCell ref="E5:E7"/>
    <mergeCell ref="F5:F7"/>
    <mergeCell ref="A23:B23"/>
    <mergeCell ref="A24:B2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  <mergeCell ref="J4:L4"/>
    <mergeCell ref="N4:P4"/>
    <mergeCell ref="L5:L7"/>
    <mergeCell ref="N5:V5"/>
    <mergeCell ref="Q4:S4"/>
    <mergeCell ref="T4:V4"/>
    <mergeCell ref="J5:J7"/>
    <mergeCell ref="K5:K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2020-06-25T07:42:46Z</cp:lastPrinted>
  <dcterms:created xsi:type="dcterms:W3CDTF">1998-03-25T14:18:11Z</dcterms:created>
  <dcterms:modified xsi:type="dcterms:W3CDTF">2024-06-26T12:14:13Z</dcterms:modified>
  <cp:category/>
  <cp:version/>
  <cp:contentType/>
  <cp:contentStatus/>
</cp:coreProperties>
</file>